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8" activeTab="9"/>
  </bookViews>
  <sheets>
    <sheet name="Лист43" sheetId="1" r:id="rId1"/>
    <sheet name="Проф. народный жим 1 вес" sheetId="2" r:id="rId2"/>
    <sheet name="Люб. народный жим 1 вес" sheetId="3" r:id="rId3"/>
    <sheet name="Бицепс Любители" sheetId="4" r:id="rId4"/>
    <sheet name="Двоеборье люб" sheetId="5" r:id="rId5"/>
    <sheet name="Люб. присед б.э." sheetId="6" r:id="rId6"/>
    <sheet name="Люб. тяга б.э." sheetId="7" r:id="rId7"/>
    <sheet name="ПРО жим софт мн.петельная" sheetId="8" r:id="rId8"/>
    <sheet name="ПРО жим б.э." sheetId="9" r:id="rId9"/>
    <sheet name="Люб. жим б.э." sheetId="10" r:id="rId10"/>
    <sheet name="Люб. ПЛ. б.э." sheetId="11" r:id="rId11"/>
    <sheet name="ПРО ПЛ. 1.петельная софт" sheetId="12" r:id="rId12"/>
    <sheet name="армлифтинг" sheetId="13" r:id="rId13"/>
  </sheets>
  <definedNames/>
  <calcPr fullCalcOnLoad="1"/>
</workbook>
</file>

<file path=xl/sharedStrings.xml><?xml version="1.0" encoding="utf-8"?>
<sst xmlns="http://schemas.openxmlformats.org/spreadsheetml/2006/main" count="983" uniqueCount="320">
  <si>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</si>
  <si>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</si>
  <si>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</si>
  <si>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</si>
  <si>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</si>
  <si>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</si>
  <si>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</si>
  <si>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</si>
  <si>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</si>
  <si>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Коэф</t>
  </si>
  <si>
    <t>Возрастная группа
Дата рождения/Возраст</t>
  </si>
  <si>
    <t>Собственный 
Вес</t>
  </si>
  <si>
    <t>Город/Область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</si>
  <si>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</si>
  <si>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</si>
  <si>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</si>
  <si>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</si>
  <si>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</si>
  <si>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</si>
  <si>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>Shv/Mel</t>
  </si>
  <si>
    <t>Приседание</t>
  </si>
  <si>
    <t>Жим лёжа</t>
  </si>
  <si>
    <t>Становая тяга</t>
  </si>
  <si>
    <t>ВЕСОВАЯ КАТЕГОРИЯ   100</t>
  </si>
  <si>
    <t>Харламов Вячеслав</t>
  </si>
  <si>
    <t>1. Харламов Вячеслав</t>
  </si>
  <si>
    <t>Юниоры 20 - 23 (11.06.1997)/22</t>
  </si>
  <si>
    <t>97,40</t>
  </si>
  <si>
    <t xml:space="preserve">лично </t>
  </si>
  <si>
    <t xml:space="preserve">Волжский/Волгоградская область </t>
  </si>
  <si>
    <t>225,0</t>
  </si>
  <si>
    <t>230,0</t>
  </si>
  <si>
    <t>250,0</t>
  </si>
  <si>
    <t>170,0</t>
  </si>
  <si>
    <t>190,0</t>
  </si>
  <si>
    <t>210,0</t>
  </si>
  <si>
    <t>220,0</t>
  </si>
  <si>
    <t>240,0</t>
  </si>
  <si>
    <t xml:space="preserve">Евтушенко В.А.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</si>
  <si>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</si>
  <si>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</si>
  <si>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</si>
  <si>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</si>
  <si>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</si>
  <si>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</si>
  <si>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</si>
  <si>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</si>
  <si>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100</t>
  </si>
  <si>
    <t>670,0</t>
  </si>
  <si>
    <t>379,4934</t>
  </si>
  <si>
    <t>ВЕСОВАЯ КАТЕГОРИЯ   52</t>
  </si>
  <si>
    <t>Прусова Ирина</t>
  </si>
  <si>
    <t>1. Прусова Ирина</t>
  </si>
  <si>
    <t>Открытая (20.05.1990)/29</t>
  </si>
  <si>
    <t>50,50</t>
  </si>
  <si>
    <t>100,0</t>
  </si>
  <si>
    <t>110,0</t>
  </si>
  <si>
    <t>50,0</t>
  </si>
  <si>
    <t>55,0</t>
  </si>
  <si>
    <t>115,0</t>
  </si>
  <si>
    <t>125,0</t>
  </si>
  <si>
    <t>ВЕСОВАЯ КАТЕГОРИЯ   75</t>
  </si>
  <si>
    <t>Самаркина Любовь</t>
  </si>
  <si>
    <t>1. Самаркина Любовь</t>
  </si>
  <si>
    <t>Открытая (15.02.1995)/24</t>
  </si>
  <si>
    <t>74,10</t>
  </si>
  <si>
    <t>122,5</t>
  </si>
  <si>
    <t>60,0</t>
  </si>
  <si>
    <t>67,5</t>
  </si>
  <si>
    <t>70,0</t>
  </si>
  <si>
    <t>120,0</t>
  </si>
  <si>
    <t>130,0</t>
  </si>
  <si>
    <t>ВЕСОВАЯ КАТЕГОРИЯ   67.5</t>
  </si>
  <si>
    <t>Донсков Артем</t>
  </si>
  <si>
    <t>1. Донсков Артем</t>
  </si>
  <si>
    <t>Юноши 14-15 (28.10.2004)/15</t>
  </si>
  <si>
    <t>67,25</t>
  </si>
  <si>
    <t xml:space="preserve">Городище/Волгоградская область </t>
  </si>
  <si>
    <t>95,0</t>
  </si>
  <si>
    <t>80,0</t>
  </si>
  <si>
    <t>82,5</t>
  </si>
  <si>
    <t>140,0</t>
  </si>
  <si>
    <t xml:space="preserve">Самостоятельно </t>
  </si>
  <si>
    <t>Сапаев Мурат</t>
  </si>
  <si>
    <t>1. Сапаев Мурат</t>
  </si>
  <si>
    <t>Юноши 18 - 19 (26.09.2000)/19</t>
  </si>
  <si>
    <t>65,30</t>
  </si>
  <si>
    <t xml:space="preserve">Волгоград/Волгоградская область </t>
  </si>
  <si>
    <t>105,0</t>
  </si>
  <si>
    <t>90,0</t>
  </si>
  <si>
    <t>92,5</t>
  </si>
  <si>
    <t>147,5</t>
  </si>
  <si>
    <t xml:space="preserve">Никитин С.О. </t>
  </si>
  <si>
    <t>Вахобов Мавлави</t>
  </si>
  <si>
    <t>1. Вахобов Мавлави</t>
  </si>
  <si>
    <t>Открытая (11.10.1987)/32</t>
  </si>
  <si>
    <t>72,80</t>
  </si>
  <si>
    <t>145,0</t>
  </si>
  <si>
    <t>155,0</t>
  </si>
  <si>
    <t>112,5</t>
  </si>
  <si>
    <t>117,5</t>
  </si>
  <si>
    <t>122,0</t>
  </si>
  <si>
    <t>195,0</t>
  </si>
  <si>
    <t>205,0</t>
  </si>
  <si>
    <t>212,5</t>
  </si>
  <si>
    <t xml:space="preserve">Женщины </t>
  </si>
  <si>
    <t xml:space="preserve">Открытая </t>
  </si>
  <si>
    <t>52</t>
  </si>
  <si>
    <t>280,0</t>
  </si>
  <si>
    <t>277,9560</t>
  </si>
  <si>
    <t>75</t>
  </si>
  <si>
    <t>320,0</t>
  </si>
  <si>
    <t>233,0400</t>
  </si>
  <si>
    <t xml:space="preserve">Юноши </t>
  </si>
  <si>
    <t xml:space="preserve">Юноши 14-15 </t>
  </si>
  <si>
    <t>67.5</t>
  </si>
  <si>
    <t>322,5</t>
  </si>
  <si>
    <t>277,1355</t>
  </si>
  <si>
    <t xml:space="preserve">Юноши 18 - 19 </t>
  </si>
  <si>
    <t>347,5</t>
  </si>
  <si>
    <t>270,3633</t>
  </si>
  <si>
    <t>489,5</t>
  </si>
  <si>
    <t>333,1047</t>
  </si>
  <si>
    <t>Результат</t>
  </si>
  <si>
    <t>ВЕСОВАЯ КАТЕГОРИЯ   90+</t>
  </si>
  <si>
    <t>Блинкова Екатерина</t>
  </si>
  <si>
    <t>1. Блинкова Екатерина</t>
  </si>
  <si>
    <t>Юниорки 20 - 23 (20.06.1997)/22</t>
  </si>
  <si>
    <t>106,65</t>
  </si>
  <si>
    <t>Саркисов Артур</t>
  </si>
  <si>
    <t>1. Саркисов Артур</t>
  </si>
  <si>
    <t>Юноши 18 - 19 (29.10.2001)/18</t>
  </si>
  <si>
    <t>66,90</t>
  </si>
  <si>
    <t xml:space="preserve">Саркисов Р.В. </t>
  </si>
  <si>
    <t>Балашов Владислав</t>
  </si>
  <si>
    <t>2. Балашов Владислав</t>
  </si>
  <si>
    <t>Юноши 18 - 19 (19.03.2001)/18</t>
  </si>
  <si>
    <t>66,75</t>
  </si>
  <si>
    <t>ВЕСОВАЯ КАТЕГОРИЯ   82.5</t>
  </si>
  <si>
    <t>Сонин Евгений</t>
  </si>
  <si>
    <t>1. Сонин Евгений</t>
  </si>
  <si>
    <t>Открытая (27.04.1988)/31</t>
  </si>
  <si>
    <t>81,70</t>
  </si>
  <si>
    <t>ВЕСОВАЯ КАТЕГОРИЯ   90</t>
  </si>
  <si>
    <t>Сергеев Дмитрий</t>
  </si>
  <si>
    <t>1. Сергеев Дмитрий</t>
  </si>
  <si>
    <t>Открытая (01.12.1986)/32</t>
  </si>
  <si>
    <t>89,25</t>
  </si>
  <si>
    <t>135,0</t>
  </si>
  <si>
    <t>Сергеев Максим</t>
  </si>
  <si>
    <t>1. Сергеев Максим</t>
  </si>
  <si>
    <t>Открытая (27.01.1992)/27</t>
  </si>
  <si>
    <t>94,10</t>
  </si>
  <si>
    <t>165,0</t>
  </si>
  <si>
    <t>175,0</t>
  </si>
  <si>
    <t>Давтян Саргис</t>
  </si>
  <si>
    <t>2. Давтян Саргис</t>
  </si>
  <si>
    <t>Открытая (29.12.1991)/27</t>
  </si>
  <si>
    <t>97,30</t>
  </si>
  <si>
    <t>97,5</t>
  </si>
  <si>
    <t>162,5</t>
  </si>
  <si>
    <t xml:space="preserve">Ханин Ю.В. </t>
  </si>
  <si>
    <t>Тычков Владимир</t>
  </si>
  <si>
    <t>1. Тычков Владимир</t>
  </si>
  <si>
    <t>Мастера 45 - 49 (16.05.1971)/48</t>
  </si>
  <si>
    <t>98,45</t>
  </si>
  <si>
    <t>127,5</t>
  </si>
  <si>
    <t>132,5</t>
  </si>
  <si>
    <t xml:space="preserve">Юниорки </t>
  </si>
  <si>
    <t>90+</t>
  </si>
  <si>
    <t>67,2625</t>
  </si>
  <si>
    <t>93,0722</t>
  </si>
  <si>
    <t>91,3201</t>
  </si>
  <si>
    <t>94,1655</t>
  </si>
  <si>
    <t>91,1625</t>
  </si>
  <si>
    <t>90</t>
  </si>
  <si>
    <t>85,3035</t>
  </si>
  <si>
    <t>82.5</t>
  </si>
  <si>
    <t>74,8200</t>
  </si>
  <si>
    <t xml:space="preserve">Мастера </t>
  </si>
  <si>
    <t xml:space="preserve">Мастера 45 - 49 </t>
  </si>
  <si>
    <t>79,4618</t>
  </si>
  <si>
    <t>Хаустов Яков</t>
  </si>
  <si>
    <t>1. Хаустов Яков</t>
  </si>
  <si>
    <t>Открытая (12.08.1992)/27</t>
  </si>
  <si>
    <t>89,00</t>
  </si>
  <si>
    <t xml:space="preserve"> </t>
  </si>
  <si>
    <t>ВЕСОВАЯ КАТЕГОРИЯ   125</t>
  </si>
  <si>
    <t>Винокуров Александр</t>
  </si>
  <si>
    <t>1. Винокуров Александр</t>
  </si>
  <si>
    <t>Открытая (26.01.1995)/24</t>
  </si>
  <si>
    <t>122,50</t>
  </si>
  <si>
    <t>200,0</t>
  </si>
  <si>
    <t>125</t>
  </si>
  <si>
    <t>107,4815</t>
  </si>
  <si>
    <t>79,5555</t>
  </si>
  <si>
    <t>ВЕСОВАЯ КАТЕГОРИЯ   110</t>
  </si>
  <si>
    <t>Евтушенко Вадим</t>
  </si>
  <si>
    <t>1. Евтушенко Вадим</t>
  </si>
  <si>
    <t>Открытая (18.09.1974)/45</t>
  </si>
  <si>
    <t>110,00</t>
  </si>
  <si>
    <t>300,0</t>
  </si>
  <si>
    <t>110</t>
  </si>
  <si>
    <t>160,9500</t>
  </si>
  <si>
    <t>ВЕСОВАЯ КАТЕГОРИЯ   60</t>
  </si>
  <si>
    <t>Ращепкина Екатерина</t>
  </si>
  <si>
    <t>1. Ращепкина Екатерина</t>
  </si>
  <si>
    <t>Открытая (15.08.1995)/24</t>
  </si>
  <si>
    <t>59,70</t>
  </si>
  <si>
    <t>Лукьянов Александр</t>
  </si>
  <si>
    <t>1. Лукьянов Александр</t>
  </si>
  <si>
    <t>Открытая (16.03.1995)/24</t>
  </si>
  <si>
    <t>86,65</t>
  </si>
  <si>
    <t>60</t>
  </si>
  <si>
    <t>97,2731</t>
  </si>
  <si>
    <t>144,6062</t>
  </si>
  <si>
    <t>134,8425</t>
  </si>
  <si>
    <t>Зубкова Дарья</t>
  </si>
  <si>
    <t>1. Зубкова Дарья</t>
  </si>
  <si>
    <t>Девушки 16 - 17 (07.08.2002)/17</t>
  </si>
  <si>
    <t>58,90</t>
  </si>
  <si>
    <t xml:space="preserve">Искаринов Аслан Ренатович </t>
  </si>
  <si>
    <t xml:space="preserve">Девушки </t>
  </si>
  <si>
    <t xml:space="preserve">Юноши 16 - 17 </t>
  </si>
  <si>
    <t>99,1570</t>
  </si>
  <si>
    <t>-. Искаринов Аслан</t>
  </si>
  <si>
    <t>Юниоры 20 - 23 (05.09.1998)/21</t>
  </si>
  <si>
    <t>72,25</t>
  </si>
  <si>
    <t>215,0</t>
  </si>
  <si>
    <t>Гебертсбауэр Дмитрий</t>
  </si>
  <si>
    <t>1. Гебертсбауэр Дмитрий</t>
  </si>
  <si>
    <t>Открытая (02.04.1989)/30</t>
  </si>
  <si>
    <t>106,90</t>
  </si>
  <si>
    <t>185,0</t>
  </si>
  <si>
    <t>334,5</t>
  </si>
  <si>
    <t>227,6272</t>
  </si>
  <si>
    <t>305,0</t>
  </si>
  <si>
    <t>164,9135</t>
  </si>
  <si>
    <t>Подъем на бицепс</t>
  </si>
  <si>
    <t>47,5</t>
  </si>
  <si>
    <t>52,5</t>
  </si>
  <si>
    <t>Ханин Юрий</t>
  </si>
  <si>
    <t>1. Ханин Юрий</t>
  </si>
  <si>
    <t>Открытая (26.06.1988)/31</t>
  </si>
  <si>
    <t>84,20</t>
  </si>
  <si>
    <t>45,0</t>
  </si>
  <si>
    <t>62,5</t>
  </si>
  <si>
    <t>2. Сергеев Дмитрий</t>
  </si>
  <si>
    <t>57,5</t>
  </si>
  <si>
    <t>98,40</t>
  </si>
  <si>
    <t>ВЕСОВАЯ КАТЕГОРИЯ   140</t>
  </si>
  <si>
    <t>Соляник Олег</t>
  </si>
  <si>
    <t>1. Соляник Олег</t>
  </si>
  <si>
    <t>Открытая (05.10.1990)/29</t>
  </si>
  <si>
    <t>132,00</t>
  </si>
  <si>
    <t>65,0</t>
  </si>
  <si>
    <t>38,1688</t>
  </si>
  <si>
    <t>36,7687</t>
  </si>
  <si>
    <t>34,2925</t>
  </si>
  <si>
    <t>140</t>
  </si>
  <si>
    <t>28,1930</t>
  </si>
  <si>
    <t>38,9624</t>
  </si>
  <si>
    <t>НАП Н.Ж.</t>
  </si>
  <si>
    <t>Народный жим</t>
  </si>
  <si>
    <t>27,0</t>
  </si>
  <si>
    <t xml:space="preserve">НАП Н.Ж. </t>
  </si>
  <si>
    <t>1822,5</t>
  </si>
  <si>
    <t>1525,6148</t>
  </si>
  <si>
    <t>Вес</t>
  </si>
  <si>
    <t>Повторы</t>
  </si>
  <si>
    <t>Тоннаж</t>
  </si>
  <si>
    <t>Саркисов Рубен</t>
  </si>
  <si>
    <t>1. Саркисов Рубен</t>
  </si>
  <si>
    <t>Мастера 50 - 54 (27.09.1968)/51</t>
  </si>
  <si>
    <t>99,95</t>
  </si>
  <si>
    <t xml:space="preserve">Астрахань/Астраханская область </t>
  </si>
  <si>
    <t>18,0</t>
  </si>
  <si>
    <t xml:space="preserve">Мастера 50 - 54 </t>
  </si>
  <si>
    <t>1800,0</t>
  </si>
  <si>
    <t>1191,7800</t>
  </si>
  <si>
    <t>Евтушенко В.А.</t>
  </si>
  <si>
    <t>Алныкина Д.С.</t>
  </si>
  <si>
    <t>Харламов В.В.</t>
  </si>
  <si>
    <t>Винокуров А.В.</t>
  </si>
  <si>
    <t>Самаркина Л.А.</t>
  </si>
  <si>
    <t>Гарюнова В.В.</t>
  </si>
  <si>
    <t>Кубок Евразии по пауэрлифтингу и отдельным движениям
Профессионалы народный жим (1 вес)
Волжский/Волгоградская область 10 ноября 2019 г.</t>
  </si>
  <si>
    <t>Кубок Евразии по пауэрлифтингу и отдельным движениям
Любители народный жим (1 вес)
Волжский/Волгоградская область 10 ноября 2019 г.</t>
  </si>
  <si>
    <t>Кубок Евразии по пауэрлифтингу и отдельным движениям
Одиночный подъём штанги на бицепс Любители
Волжский/Волгоградская область 10 ноября 2019 г.</t>
  </si>
  <si>
    <t>Кубок Евразии по пауэрлифтингу и отдельным движениям
Силовое двоеборье любители
Волжский/Волгоградская область 10 ноября 2019 г.</t>
  </si>
  <si>
    <t>Востриков Д.В.</t>
  </si>
  <si>
    <t>Медведева Е.В.</t>
  </si>
  <si>
    <t>Кубок Евразии по пауэрлифтингу и отдельным движениям
Любители присед без экипировки
Волжский/Волгоградская область 10 ноября 2019 г.</t>
  </si>
  <si>
    <t>Кубок Евразии по пауэрлифтингу и отдельным движениям
Любители становая тяга без экипировки
Волжский/Волгоградская область 10 ноября 2019 г.</t>
  </si>
  <si>
    <t>Кубок Евразии по пауэрлифтингу и отдельным движениям
ПРО жим лежа в Софт экипировка многопетельная
Волжский/Волгоградская область 10 ноября 2019 г.</t>
  </si>
  <si>
    <t>Кубок Евразии по пауэрлифтингу и отдельным движениям
ПРО жим лежа без экипировки
Волжский/Волгоградская область 10 ноября 2019 г.</t>
  </si>
  <si>
    <t>Кубок Евразии по пауэрлифтингу и отдельным движениям
Любители жим лежа без экипировки
Волжский/Волгоградская область 10 ноября 2019 г.</t>
  </si>
  <si>
    <t>Кубок Евразии по пауэрлифтингу и отдельным движениям
Любители пауэрлифтинг без экипировки
Волжский/Волгоградская область 10 ноября 2019 г.</t>
  </si>
  <si>
    <t>Кубок Евразии по пауэрлифтингу и отдельным движениям
ПРО пауэрлифтинг в однопетельной софт экипировке
Волжский/Волгоградская область 10 ноября 2019 г.</t>
  </si>
  <si>
    <t>ВЕСОВАЯ КАТЕГОРИЯ   80</t>
  </si>
  <si>
    <t>Трыспаев Артем</t>
  </si>
  <si>
    <t>79.3</t>
  </si>
  <si>
    <t>роллинг тандер</t>
  </si>
  <si>
    <t>74.0</t>
  </si>
  <si>
    <t>78,0</t>
  </si>
  <si>
    <t>80</t>
  </si>
  <si>
    <t>1. Трыспаев Артем</t>
  </si>
  <si>
    <t>2. Рекша Александр</t>
  </si>
  <si>
    <t>Открытая (14.12.1993)/25</t>
  </si>
  <si>
    <t>Открытая (23.08.1998)/22</t>
  </si>
  <si>
    <t>79,9</t>
  </si>
  <si>
    <t>Волгоград</t>
  </si>
  <si>
    <t>69,0</t>
  </si>
  <si>
    <t>79,0</t>
  </si>
  <si>
    <t>74,0</t>
  </si>
  <si>
    <t>Рекша Александр</t>
  </si>
  <si>
    <t>0.6543</t>
  </si>
  <si>
    <t>51.6531</t>
  </si>
  <si>
    <t>0.6512</t>
  </si>
  <si>
    <t>48.5663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</si>
</sst>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24"/>
      <name val="Arial Cyr"/>
      <family val="2"/>
    </font>
    <font>
      <sz val="12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strike/>
      <sz val="10"/>
      <name val="Arial Cyr"/>
      <family val="2"/>
    </font>
    <font>
      <i/>
      <sz val="11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8" fillId="0" borderId="1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 indent="1"/>
    </xf>
    <xf numFmtId="49" fontId="9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1">
      <selection activeCell="A1" sqref="A1:IV65536"/>
    </sheetView>
  </sheetViews>
  <sheetFormatPr defaultColWidth="9.00390625" defaultRowHeight="12.75"/>
  <cols>
    <col min="1" max="1" width="25.875" style="4" bestFit="1" customWidth="1"/>
    <col min="2" max="2" width="27.875" style="4" customWidth="1"/>
    <col min="3" max="3" width="10.00390625" style="4" customWidth="1"/>
    <col min="4" max="4" width="6.625" style="5" bestFit="1" customWidth="1"/>
    <col min="5" max="5" width="23.75390625" style="4" bestFit="1" customWidth="1"/>
    <col min="6" max="6" width="21.125" style="4" bestFit="1" customWidth="1"/>
    <col min="7" max="7" width="5.625" style="3" bestFit="1" customWidth="1"/>
    <col min="8" max="8" width="7.00390625" style="3" customWidth="1"/>
    <col min="9" max="9" width="6.25390625" style="3" bestFit="1" customWidth="1"/>
    <col min="10" max="10" width="5.625" style="3" bestFit="1" customWidth="1"/>
    <col min="11" max="13" width="7.00390625" style="3" bestFit="1" customWidth="1"/>
    <col min="14" max="14" width="5.625" style="3" bestFit="1" customWidth="1"/>
    <col min="15" max="16" width="7.00390625" style="3" bestFit="1" customWidth="1"/>
    <col min="17" max="17" width="6.25390625" style="3" bestFit="1" customWidth="1"/>
    <col min="18" max="18" width="5.625" style="3" bestFit="1" customWidth="1"/>
    <col min="19" max="19" width="7.875" style="5" bestFit="1" customWidth="1"/>
    <col min="20" max="20" width="8.625" style="6" bestFit="1" customWidth="1"/>
    <col min="21" max="21" width="23.00390625" style="4" bestFit="1" customWidth="1"/>
    <col min="22" max="16384" width="9.125" style="3" customWidth="1"/>
  </cols>
  <sheetData>
    <row r="1" spans="1:21" s="2" customFormat="1" ht="1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6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0</v>
      </c>
      <c r="B3" s="58" t="s">
        <v>10</v>
      </c>
      <c r="C3" s="58" t="s">
        <v>11</v>
      </c>
      <c r="D3" s="46" t="s">
        <v>9</v>
      </c>
      <c r="E3" s="60" t="s">
        <v>7</v>
      </c>
      <c r="F3" s="60" t="s">
        <v>12</v>
      </c>
      <c r="G3" s="60" t="s">
        <v>1</v>
      </c>
      <c r="H3" s="60"/>
      <c r="I3" s="60"/>
      <c r="J3" s="60"/>
      <c r="K3" s="60" t="s">
        <v>2</v>
      </c>
      <c r="L3" s="60"/>
      <c r="M3" s="60"/>
      <c r="N3" s="60"/>
      <c r="O3" s="60" t="s">
        <v>3</v>
      </c>
      <c r="P3" s="60"/>
      <c r="Q3" s="60"/>
      <c r="R3" s="60"/>
      <c r="S3" s="46" t="s">
        <v>4</v>
      </c>
      <c r="T3" s="46" t="s">
        <v>6</v>
      </c>
      <c r="U3" s="48" t="s">
        <v>5</v>
      </c>
    </row>
    <row r="4" spans="1:21" s="1" customFormat="1" ht="21" customHeight="1" thickBot="1">
      <c r="A4" s="57"/>
      <c r="B4" s="59"/>
      <c r="C4" s="59"/>
      <c r="D4" s="47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47"/>
      <c r="T4" s="47"/>
      <c r="U4" s="49"/>
    </row>
  </sheetData>
  <sheetProtection/>
  <mergeCells count="13">
    <mergeCell ref="S3:S4"/>
    <mergeCell ref="T3:T4"/>
    <mergeCell ref="U3:U4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75390625" style="4" bestFit="1" customWidth="1"/>
    <col min="7" max="10" width="5.625" style="3" bestFit="1" customWidth="1"/>
    <col min="11" max="11" width="7.875" style="4" bestFit="1" customWidth="1"/>
    <col min="12" max="12" width="7.625" style="3" bestFit="1" customWidth="1"/>
    <col min="13" max="13" width="15.375" style="4" bestFit="1" customWidth="1"/>
    <col min="14" max="16384" width="9.125" style="3" customWidth="1"/>
  </cols>
  <sheetData>
    <row r="1" spans="1:13" s="2" customFormat="1" ht="28.5" customHeight="1">
      <c r="A1" s="63" t="s">
        <v>296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21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59"/>
      <c r="L4" s="59"/>
      <c r="M4" s="49"/>
    </row>
    <row r="5" spans="1:12" ht="15">
      <c r="A5" s="61" t="s">
        <v>124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11" t="s">
        <v>126</v>
      </c>
      <c r="B6" s="11" t="s">
        <v>127</v>
      </c>
      <c r="C6" s="11" t="s">
        <v>128</v>
      </c>
      <c r="D6" s="11" t="str">
        <f>"0,5791"</f>
        <v>0,5791</v>
      </c>
      <c r="E6" s="11" t="s">
        <v>28</v>
      </c>
      <c r="F6" s="11" t="s">
        <v>29</v>
      </c>
      <c r="G6" s="13" t="s">
        <v>56</v>
      </c>
      <c r="H6" s="12" t="s">
        <v>59</v>
      </c>
      <c r="I6" s="13" t="s">
        <v>59</v>
      </c>
      <c r="J6" s="12" t="s">
        <v>70</v>
      </c>
      <c r="K6" s="11" t="str">
        <f>"115,0"</f>
        <v>115,0</v>
      </c>
      <c r="L6" s="13" t="str">
        <f>"67,2625"</f>
        <v>67,2625</v>
      </c>
      <c r="M6" s="11" t="s">
        <v>38</v>
      </c>
    </row>
    <row r="8" spans="1:12" ht="15">
      <c r="A8" s="64" t="s">
        <v>72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3" ht="12.75">
      <c r="A9" s="20" t="s">
        <v>130</v>
      </c>
      <c r="B9" s="20" t="s">
        <v>131</v>
      </c>
      <c r="C9" s="20" t="s">
        <v>132</v>
      </c>
      <c r="D9" s="20" t="str">
        <f>"0,7317"</f>
        <v>0,7317</v>
      </c>
      <c r="E9" s="20" t="s">
        <v>28</v>
      </c>
      <c r="F9" s="20" t="s">
        <v>29</v>
      </c>
      <c r="G9" s="22" t="s">
        <v>56</v>
      </c>
      <c r="H9" s="22" t="s">
        <v>100</v>
      </c>
      <c r="I9" s="22" t="s">
        <v>70</v>
      </c>
      <c r="J9" s="21"/>
      <c r="K9" s="20" t="str">
        <f>"120,0"</f>
        <v>120,0</v>
      </c>
      <c r="L9" s="22" t="str">
        <f>"93,0722"</f>
        <v>93,0722</v>
      </c>
      <c r="M9" s="20" t="s">
        <v>133</v>
      </c>
    </row>
    <row r="10" spans="1:13" ht="12.75">
      <c r="A10" s="23" t="s">
        <v>135</v>
      </c>
      <c r="B10" s="23" t="s">
        <v>136</v>
      </c>
      <c r="C10" s="23" t="s">
        <v>137</v>
      </c>
      <c r="D10" s="23" t="str">
        <f>"0,7332"</f>
        <v>0,7332</v>
      </c>
      <c r="E10" s="23" t="s">
        <v>28</v>
      </c>
      <c r="F10" s="23" t="s">
        <v>87</v>
      </c>
      <c r="G10" s="24" t="s">
        <v>88</v>
      </c>
      <c r="H10" s="24" t="s">
        <v>99</v>
      </c>
      <c r="I10" s="24" t="s">
        <v>100</v>
      </c>
      <c r="J10" s="25"/>
      <c r="K10" s="23" t="str">
        <f>"117,5"</f>
        <v>117,5</v>
      </c>
      <c r="L10" s="24" t="str">
        <f>"91,3201"</f>
        <v>91,3201</v>
      </c>
      <c r="M10" s="23" t="s">
        <v>92</v>
      </c>
    </row>
    <row r="12" spans="1:12" ht="15">
      <c r="A12" s="64" t="s">
        <v>138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2.75">
      <c r="A13" s="11" t="s">
        <v>140</v>
      </c>
      <c r="B13" s="11" t="s">
        <v>141</v>
      </c>
      <c r="C13" s="11" t="s">
        <v>142</v>
      </c>
      <c r="D13" s="11" t="str">
        <f>"0,6235"</f>
        <v>0,6235</v>
      </c>
      <c r="E13" s="11" t="s">
        <v>28</v>
      </c>
      <c r="F13" s="11" t="s">
        <v>29</v>
      </c>
      <c r="G13" s="13" t="s">
        <v>59</v>
      </c>
      <c r="H13" s="13" t="s">
        <v>100</v>
      </c>
      <c r="I13" s="13" t="s">
        <v>70</v>
      </c>
      <c r="J13" s="12"/>
      <c r="K13" s="11" t="str">
        <f>"120,0"</f>
        <v>120,0</v>
      </c>
      <c r="L13" s="13" t="str">
        <f>"74,8200"</f>
        <v>74,8200</v>
      </c>
      <c r="M13" s="11" t="s">
        <v>38</v>
      </c>
    </row>
    <row r="15" spans="1:12" ht="15">
      <c r="A15" s="64" t="s">
        <v>143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3" ht="12.75">
      <c r="A16" s="11" t="s">
        <v>145</v>
      </c>
      <c r="B16" s="11" t="s">
        <v>146</v>
      </c>
      <c r="C16" s="11" t="s">
        <v>147</v>
      </c>
      <c r="D16" s="11" t="str">
        <f>"0,5883"</f>
        <v>0,5883</v>
      </c>
      <c r="E16" s="11" t="s">
        <v>28</v>
      </c>
      <c r="F16" s="11" t="s">
        <v>29</v>
      </c>
      <c r="G16" s="13" t="s">
        <v>148</v>
      </c>
      <c r="H16" s="13" t="s">
        <v>97</v>
      </c>
      <c r="I16" s="12" t="s">
        <v>98</v>
      </c>
      <c r="J16" s="12"/>
      <c r="K16" s="11" t="str">
        <f>"145,0"</f>
        <v>145,0</v>
      </c>
      <c r="L16" s="13" t="str">
        <f>"85,3035"</f>
        <v>85,3035</v>
      </c>
      <c r="M16" s="11" t="s">
        <v>38</v>
      </c>
    </row>
    <row r="18" spans="1:12" ht="15">
      <c r="A18" s="64" t="s">
        <v>23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3" ht="12.75">
      <c r="A19" s="20" t="s">
        <v>150</v>
      </c>
      <c r="B19" s="20" t="s">
        <v>151</v>
      </c>
      <c r="C19" s="20" t="s">
        <v>152</v>
      </c>
      <c r="D19" s="20" t="str">
        <f>"0,5707"</f>
        <v>0,5707</v>
      </c>
      <c r="E19" s="20" t="s">
        <v>28</v>
      </c>
      <c r="F19" s="20" t="s">
        <v>29</v>
      </c>
      <c r="G19" s="22" t="s">
        <v>153</v>
      </c>
      <c r="H19" s="21" t="s">
        <v>154</v>
      </c>
      <c r="I19" s="21" t="s">
        <v>154</v>
      </c>
      <c r="J19" s="21"/>
      <c r="K19" s="20" t="str">
        <f>"165,0"</f>
        <v>165,0</v>
      </c>
      <c r="L19" s="22" t="str">
        <f>"94,1655"</f>
        <v>94,1655</v>
      </c>
      <c r="M19" s="20" t="s">
        <v>38</v>
      </c>
    </row>
    <row r="20" spans="1:13" ht="12.75">
      <c r="A20" s="26" t="s">
        <v>156</v>
      </c>
      <c r="B20" s="26" t="s">
        <v>157</v>
      </c>
      <c r="C20" s="26" t="s">
        <v>158</v>
      </c>
      <c r="D20" s="26" t="str">
        <f>"0,5610"</f>
        <v>0,5610</v>
      </c>
      <c r="E20" s="26" t="s">
        <v>28</v>
      </c>
      <c r="F20" s="26" t="s">
        <v>29</v>
      </c>
      <c r="G20" s="28" t="s">
        <v>159</v>
      </c>
      <c r="H20" s="28" t="s">
        <v>60</v>
      </c>
      <c r="I20" s="28" t="s">
        <v>160</v>
      </c>
      <c r="J20" s="27"/>
      <c r="K20" s="26" t="str">
        <f>"162,5"</f>
        <v>162,5</v>
      </c>
      <c r="L20" s="28" t="str">
        <f>"91,1625"</f>
        <v>91,1625</v>
      </c>
      <c r="M20" s="26" t="s">
        <v>161</v>
      </c>
    </row>
    <row r="21" spans="1:13" ht="12.75">
      <c r="A21" s="23" t="s">
        <v>163</v>
      </c>
      <c r="B21" s="23" t="s">
        <v>164</v>
      </c>
      <c r="C21" s="23" t="s">
        <v>165</v>
      </c>
      <c r="D21" s="23" t="str">
        <f>"0,5580"</f>
        <v>0,5580</v>
      </c>
      <c r="E21" s="23" t="s">
        <v>28</v>
      </c>
      <c r="F21" s="23" t="s">
        <v>29</v>
      </c>
      <c r="G21" s="24" t="s">
        <v>70</v>
      </c>
      <c r="H21" s="24" t="s">
        <v>166</v>
      </c>
      <c r="I21" s="25" t="s">
        <v>167</v>
      </c>
      <c r="J21" s="25"/>
      <c r="K21" s="23" t="str">
        <f>"127,5"</f>
        <v>127,5</v>
      </c>
      <c r="L21" s="24" t="str">
        <f>"79,4618"</f>
        <v>79,4618</v>
      </c>
      <c r="M21" s="23" t="s">
        <v>38</v>
      </c>
    </row>
    <row r="23" spans="5:6" ht="15">
      <c r="E23" s="9" t="s">
        <v>13</v>
      </c>
      <c r="F23" s="32" t="s">
        <v>280</v>
      </c>
    </row>
    <row r="24" spans="5:6" ht="15">
      <c r="E24" s="9" t="s">
        <v>14</v>
      </c>
      <c r="F24" s="32" t="s">
        <v>281</v>
      </c>
    </row>
    <row r="25" spans="5:6" ht="15">
      <c r="E25" s="9" t="s">
        <v>15</v>
      </c>
      <c r="F25" s="32" t="s">
        <v>290</v>
      </c>
    </row>
    <row r="26" spans="5:6" ht="15">
      <c r="E26" s="9" t="s">
        <v>16</v>
      </c>
      <c r="F26" s="32" t="s">
        <v>291</v>
      </c>
    </row>
    <row r="27" spans="5:6" ht="15">
      <c r="E27" s="9" t="s">
        <v>16</v>
      </c>
      <c r="F27" s="32" t="s">
        <v>284</v>
      </c>
    </row>
    <row r="28" spans="5:6" ht="15">
      <c r="E28" s="9" t="s">
        <v>17</v>
      </c>
      <c r="F28" s="32" t="s">
        <v>285</v>
      </c>
    </row>
    <row r="29" ht="15">
      <c r="E29" s="9"/>
    </row>
    <row r="31" spans="1:2" ht="18">
      <c r="A31" s="10" t="s">
        <v>18</v>
      </c>
      <c r="B31" s="10"/>
    </row>
    <row r="32" spans="1:2" ht="15">
      <c r="A32" s="14" t="s">
        <v>105</v>
      </c>
      <c r="B32" s="14"/>
    </row>
    <row r="33" spans="1:2" ht="14.25">
      <c r="A33" s="16"/>
      <c r="B33" s="17" t="s">
        <v>168</v>
      </c>
    </row>
    <row r="34" spans="1:5" ht="15">
      <c r="A34" s="18" t="s">
        <v>41</v>
      </c>
      <c r="B34" s="18" t="s">
        <v>42</v>
      </c>
      <c r="C34" s="18" t="s">
        <v>43</v>
      </c>
      <c r="D34" s="18" t="s">
        <v>44</v>
      </c>
      <c r="E34" s="18" t="s">
        <v>45</v>
      </c>
    </row>
    <row r="35" spans="1:5" ht="12.75">
      <c r="A35" s="15" t="s">
        <v>125</v>
      </c>
      <c r="B35" s="4" t="s">
        <v>46</v>
      </c>
      <c r="C35" s="4" t="s">
        <v>169</v>
      </c>
      <c r="D35" s="4" t="s">
        <v>59</v>
      </c>
      <c r="E35" s="19" t="s">
        <v>170</v>
      </c>
    </row>
    <row r="38" spans="1:2" ht="15">
      <c r="A38" s="14" t="s">
        <v>39</v>
      </c>
      <c r="B38" s="14"/>
    </row>
    <row r="39" spans="1:2" ht="14.25">
      <c r="A39" s="16"/>
      <c r="B39" s="17" t="s">
        <v>113</v>
      </c>
    </row>
    <row r="40" spans="1:5" ht="15">
      <c r="A40" s="18" t="s">
        <v>41</v>
      </c>
      <c r="B40" s="18" t="s">
        <v>42</v>
      </c>
      <c r="C40" s="18" t="s">
        <v>43</v>
      </c>
      <c r="D40" s="18" t="s">
        <v>44</v>
      </c>
      <c r="E40" s="18" t="s">
        <v>45</v>
      </c>
    </row>
    <row r="41" spans="1:5" ht="12.75">
      <c r="A41" s="15" t="s">
        <v>129</v>
      </c>
      <c r="B41" s="4" t="s">
        <v>118</v>
      </c>
      <c r="C41" s="4" t="s">
        <v>115</v>
      </c>
      <c r="D41" s="4" t="s">
        <v>70</v>
      </c>
      <c r="E41" s="19" t="s">
        <v>171</v>
      </c>
    </row>
    <row r="42" spans="1:5" ht="12.75">
      <c r="A42" s="15" t="s">
        <v>134</v>
      </c>
      <c r="B42" s="4" t="s">
        <v>118</v>
      </c>
      <c r="C42" s="4" t="s">
        <v>115</v>
      </c>
      <c r="D42" s="4" t="s">
        <v>100</v>
      </c>
      <c r="E42" s="19" t="s">
        <v>172</v>
      </c>
    </row>
    <row r="44" spans="1:2" ht="14.25">
      <c r="A44" s="16"/>
      <c r="B44" s="17" t="s">
        <v>106</v>
      </c>
    </row>
    <row r="45" spans="1:5" ht="15">
      <c r="A45" s="18" t="s">
        <v>41</v>
      </c>
      <c r="B45" s="18" t="s">
        <v>42</v>
      </c>
      <c r="C45" s="18" t="s">
        <v>43</v>
      </c>
      <c r="D45" s="18" t="s">
        <v>44</v>
      </c>
      <c r="E45" s="18" t="s">
        <v>45</v>
      </c>
    </row>
    <row r="46" spans="1:5" ht="12.75">
      <c r="A46" s="15" t="s">
        <v>149</v>
      </c>
      <c r="B46" s="4" t="s">
        <v>106</v>
      </c>
      <c r="C46" s="4" t="s">
        <v>47</v>
      </c>
      <c r="D46" s="4" t="s">
        <v>153</v>
      </c>
      <c r="E46" s="19" t="s">
        <v>173</v>
      </c>
    </row>
    <row r="47" spans="1:5" ht="12.75">
      <c r="A47" s="15" t="s">
        <v>155</v>
      </c>
      <c r="B47" s="4" t="s">
        <v>106</v>
      </c>
      <c r="C47" s="4" t="s">
        <v>47</v>
      </c>
      <c r="D47" s="4" t="s">
        <v>160</v>
      </c>
      <c r="E47" s="19" t="s">
        <v>174</v>
      </c>
    </row>
    <row r="48" spans="1:5" ht="12.75">
      <c r="A48" s="15" t="s">
        <v>144</v>
      </c>
      <c r="B48" s="4" t="s">
        <v>106</v>
      </c>
      <c r="C48" s="4" t="s">
        <v>175</v>
      </c>
      <c r="D48" s="4" t="s">
        <v>97</v>
      </c>
      <c r="E48" s="19" t="s">
        <v>176</v>
      </c>
    </row>
    <row r="49" spans="1:5" ht="12.75">
      <c r="A49" s="15" t="s">
        <v>139</v>
      </c>
      <c r="B49" s="4" t="s">
        <v>106</v>
      </c>
      <c r="C49" s="4" t="s">
        <v>177</v>
      </c>
      <c r="D49" s="4" t="s">
        <v>70</v>
      </c>
      <c r="E49" s="19" t="s">
        <v>178</v>
      </c>
    </row>
    <row r="51" spans="1:2" ht="14.25">
      <c r="A51" s="16"/>
      <c r="B51" s="17" t="s">
        <v>179</v>
      </c>
    </row>
    <row r="52" spans="1:5" ht="15">
      <c r="A52" s="18" t="s">
        <v>41</v>
      </c>
      <c r="B52" s="18" t="s">
        <v>42</v>
      </c>
      <c r="C52" s="18" t="s">
        <v>43</v>
      </c>
      <c r="D52" s="18" t="s">
        <v>44</v>
      </c>
      <c r="E52" s="18" t="s">
        <v>45</v>
      </c>
    </row>
    <row r="53" spans="1:5" ht="12.75">
      <c r="A53" s="15" t="s">
        <v>162</v>
      </c>
      <c r="B53" s="4" t="s">
        <v>180</v>
      </c>
      <c r="C53" s="4" t="s">
        <v>47</v>
      </c>
      <c r="D53" s="4" t="s">
        <v>166</v>
      </c>
      <c r="E53" s="19" t="s">
        <v>181</v>
      </c>
    </row>
  </sheetData>
  <sheetProtection/>
  <mergeCells count="16">
    <mergeCell ref="A15:L15"/>
    <mergeCell ref="A18:L18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2"/>
  <sheetViews>
    <sheetView zoomScalePageLayoutView="0" workbookViewId="0" topLeftCell="A1">
      <selection activeCell="A1" sqref="A1:U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7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75390625" style="4" bestFit="1" customWidth="1"/>
    <col min="22" max="16384" width="9.125" style="3" customWidth="1"/>
  </cols>
  <sheetData>
    <row r="1" spans="1:21" s="2" customFormat="1" ht="28.5" customHeight="1">
      <c r="A1" s="63" t="s">
        <v>297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20</v>
      </c>
      <c r="H3" s="60"/>
      <c r="I3" s="60"/>
      <c r="J3" s="60"/>
      <c r="K3" s="60" t="s">
        <v>21</v>
      </c>
      <c r="L3" s="60"/>
      <c r="M3" s="60"/>
      <c r="N3" s="60"/>
      <c r="O3" s="60" t="s">
        <v>22</v>
      </c>
      <c r="P3" s="60"/>
      <c r="Q3" s="60"/>
      <c r="R3" s="60"/>
      <c r="S3" s="60" t="s">
        <v>4</v>
      </c>
      <c r="T3" s="60" t="s">
        <v>6</v>
      </c>
      <c r="U3" s="48" t="s">
        <v>5</v>
      </c>
    </row>
    <row r="4" spans="1:21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59"/>
      <c r="T4" s="59"/>
      <c r="U4" s="49"/>
    </row>
    <row r="5" spans="1:20" ht="15">
      <c r="A5" s="61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 ht="12.75">
      <c r="A6" s="11" t="s">
        <v>52</v>
      </c>
      <c r="B6" s="11" t="s">
        <v>53</v>
      </c>
      <c r="C6" s="11" t="s">
        <v>54</v>
      </c>
      <c r="D6" s="11" t="str">
        <f>"0,9927"</f>
        <v>0,9927</v>
      </c>
      <c r="E6" s="11" t="s">
        <v>28</v>
      </c>
      <c r="F6" s="11" t="s">
        <v>29</v>
      </c>
      <c r="G6" s="13" t="s">
        <v>55</v>
      </c>
      <c r="H6" s="12" t="s">
        <v>56</v>
      </c>
      <c r="I6" s="12" t="s">
        <v>56</v>
      </c>
      <c r="J6" s="12"/>
      <c r="K6" s="13" t="s">
        <v>57</v>
      </c>
      <c r="L6" s="12" t="s">
        <v>58</v>
      </c>
      <c r="M6" s="13" t="s">
        <v>58</v>
      </c>
      <c r="N6" s="12"/>
      <c r="O6" s="13" t="s">
        <v>56</v>
      </c>
      <c r="P6" s="13" t="s">
        <v>59</v>
      </c>
      <c r="Q6" s="13" t="s">
        <v>60</v>
      </c>
      <c r="R6" s="12"/>
      <c r="S6" s="11" t="str">
        <f>"280,0"</f>
        <v>280,0</v>
      </c>
      <c r="T6" s="13" t="str">
        <f>"277,9560"</f>
        <v>277,9560</v>
      </c>
      <c r="U6" s="11" t="s">
        <v>38</v>
      </c>
    </row>
    <row r="8" spans="1:20" ht="15">
      <c r="A8" s="64" t="s">
        <v>61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21" ht="12.75">
      <c r="A9" s="11" t="s">
        <v>63</v>
      </c>
      <c r="B9" s="11" t="s">
        <v>64</v>
      </c>
      <c r="C9" s="11" t="s">
        <v>65</v>
      </c>
      <c r="D9" s="11" t="str">
        <f>"0,7283"</f>
        <v>0,7283</v>
      </c>
      <c r="E9" s="11" t="s">
        <v>28</v>
      </c>
      <c r="F9" s="11" t="s">
        <v>29</v>
      </c>
      <c r="G9" s="13" t="s">
        <v>56</v>
      </c>
      <c r="H9" s="12" t="s">
        <v>66</v>
      </c>
      <c r="I9" s="13" t="s">
        <v>66</v>
      </c>
      <c r="J9" s="12"/>
      <c r="K9" s="13" t="s">
        <v>67</v>
      </c>
      <c r="L9" s="13" t="s">
        <v>68</v>
      </c>
      <c r="M9" s="12" t="s">
        <v>69</v>
      </c>
      <c r="N9" s="12"/>
      <c r="O9" s="13" t="s">
        <v>56</v>
      </c>
      <c r="P9" s="13" t="s">
        <v>70</v>
      </c>
      <c r="Q9" s="13" t="s">
        <v>71</v>
      </c>
      <c r="R9" s="12"/>
      <c r="S9" s="11" t="str">
        <f>"320,0"</f>
        <v>320,0</v>
      </c>
      <c r="T9" s="13" t="str">
        <f>"233,0400"</f>
        <v>233,0400</v>
      </c>
      <c r="U9" s="11" t="s">
        <v>38</v>
      </c>
    </row>
    <row r="11" spans="1:20" ht="15">
      <c r="A11" s="64" t="s">
        <v>72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</row>
    <row r="12" spans="1:21" ht="12.75">
      <c r="A12" s="20" t="s">
        <v>74</v>
      </c>
      <c r="B12" s="20" t="s">
        <v>75</v>
      </c>
      <c r="C12" s="20" t="s">
        <v>76</v>
      </c>
      <c r="D12" s="20" t="str">
        <f>"0,7283"</f>
        <v>0,7283</v>
      </c>
      <c r="E12" s="20" t="s">
        <v>28</v>
      </c>
      <c r="F12" s="20" t="s">
        <v>77</v>
      </c>
      <c r="G12" s="21" t="s">
        <v>78</v>
      </c>
      <c r="H12" s="22" t="s">
        <v>78</v>
      </c>
      <c r="I12" s="22" t="s">
        <v>55</v>
      </c>
      <c r="J12" s="21"/>
      <c r="K12" s="22" t="s">
        <v>68</v>
      </c>
      <c r="L12" s="22" t="s">
        <v>79</v>
      </c>
      <c r="M12" s="22" t="s">
        <v>80</v>
      </c>
      <c r="N12" s="21"/>
      <c r="O12" s="22" t="s">
        <v>70</v>
      </c>
      <c r="P12" s="22" t="s">
        <v>71</v>
      </c>
      <c r="Q12" s="22" t="s">
        <v>81</v>
      </c>
      <c r="R12" s="21"/>
      <c r="S12" s="20" t="str">
        <f>"322,5"</f>
        <v>322,5</v>
      </c>
      <c r="T12" s="22" t="str">
        <f>"277,1355"</f>
        <v>277,1355</v>
      </c>
      <c r="U12" s="20" t="s">
        <v>82</v>
      </c>
    </row>
    <row r="13" spans="1:21" ht="12.75">
      <c r="A13" s="23" t="s">
        <v>84</v>
      </c>
      <c r="B13" s="23" t="s">
        <v>85</v>
      </c>
      <c r="C13" s="23" t="s">
        <v>86</v>
      </c>
      <c r="D13" s="23" t="str">
        <f>"0,7481"</f>
        <v>0,7481</v>
      </c>
      <c r="E13" s="23" t="s">
        <v>28</v>
      </c>
      <c r="F13" s="23" t="s">
        <v>87</v>
      </c>
      <c r="G13" s="24" t="s">
        <v>55</v>
      </c>
      <c r="H13" s="24" t="s">
        <v>88</v>
      </c>
      <c r="I13" s="25" t="s">
        <v>56</v>
      </c>
      <c r="J13" s="25"/>
      <c r="K13" s="24" t="s">
        <v>89</v>
      </c>
      <c r="L13" s="24" t="s">
        <v>90</v>
      </c>
      <c r="M13" s="24" t="s">
        <v>78</v>
      </c>
      <c r="N13" s="25"/>
      <c r="O13" s="25" t="s">
        <v>81</v>
      </c>
      <c r="P13" s="25" t="s">
        <v>81</v>
      </c>
      <c r="Q13" s="24" t="s">
        <v>91</v>
      </c>
      <c r="R13" s="25"/>
      <c r="S13" s="23" t="str">
        <f>"347,5"</f>
        <v>347,5</v>
      </c>
      <c r="T13" s="24" t="str">
        <f>"270,3633"</f>
        <v>270,3633</v>
      </c>
      <c r="U13" s="23" t="s">
        <v>92</v>
      </c>
    </row>
    <row r="15" spans="1:20" ht="15">
      <c r="A15" s="64" t="s">
        <v>61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</row>
    <row r="16" spans="1:21" ht="12.75">
      <c r="A16" s="11" t="s">
        <v>94</v>
      </c>
      <c r="B16" s="11" t="s">
        <v>95</v>
      </c>
      <c r="C16" s="11" t="s">
        <v>96</v>
      </c>
      <c r="D16" s="11" t="str">
        <f>"0,6805"</f>
        <v>0,6805</v>
      </c>
      <c r="E16" s="11" t="s">
        <v>28</v>
      </c>
      <c r="F16" s="11" t="s">
        <v>87</v>
      </c>
      <c r="G16" s="13" t="s">
        <v>71</v>
      </c>
      <c r="H16" s="13" t="s">
        <v>97</v>
      </c>
      <c r="I16" s="13" t="s">
        <v>98</v>
      </c>
      <c r="J16" s="12"/>
      <c r="K16" s="13" t="s">
        <v>99</v>
      </c>
      <c r="L16" s="13" t="s">
        <v>100</v>
      </c>
      <c r="M16" s="13" t="s">
        <v>101</v>
      </c>
      <c r="N16" s="12"/>
      <c r="O16" s="13" t="s">
        <v>102</v>
      </c>
      <c r="P16" s="13" t="s">
        <v>103</v>
      </c>
      <c r="Q16" s="13" t="s">
        <v>104</v>
      </c>
      <c r="R16" s="12"/>
      <c r="S16" s="11" t="str">
        <f>"489,5"</f>
        <v>489,5</v>
      </c>
      <c r="T16" s="13" t="str">
        <f>"333,1047"</f>
        <v>333,1047</v>
      </c>
      <c r="U16" s="11" t="s">
        <v>92</v>
      </c>
    </row>
    <row r="18" spans="5:6" ht="15">
      <c r="E18" s="9" t="s">
        <v>13</v>
      </c>
      <c r="F18" s="32" t="s">
        <v>280</v>
      </c>
    </row>
    <row r="19" spans="5:6" ht="15">
      <c r="E19" s="9" t="s">
        <v>14</v>
      </c>
      <c r="F19" s="32" t="s">
        <v>281</v>
      </c>
    </row>
    <row r="20" spans="5:6" ht="15">
      <c r="E20" s="9" t="s">
        <v>15</v>
      </c>
      <c r="F20" s="32" t="s">
        <v>290</v>
      </c>
    </row>
    <row r="21" spans="5:6" ht="15">
      <c r="E21" s="9" t="s">
        <v>16</v>
      </c>
      <c r="F21" s="32" t="s">
        <v>291</v>
      </c>
    </row>
    <row r="22" spans="5:6" ht="15">
      <c r="E22" s="9" t="s">
        <v>16</v>
      </c>
      <c r="F22" s="32" t="s">
        <v>283</v>
      </c>
    </row>
    <row r="23" spans="5:6" ht="15">
      <c r="E23" s="9" t="s">
        <v>17</v>
      </c>
      <c r="F23" s="32" t="s">
        <v>285</v>
      </c>
    </row>
    <row r="24" ht="15">
      <c r="E24" s="9"/>
    </row>
    <row r="26" spans="1:2" ht="18">
      <c r="A26" s="10" t="s">
        <v>18</v>
      </c>
      <c r="B26" s="10"/>
    </row>
    <row r="27" spans="1:2" ht="15">
      <c r="A27" s="14" t="s">
        <v>105</v>
      </c>
      <c r="B27" s="14"/>
    </row>
    <row r="28" spans="1:2" ht="14.25">
      <c r="A28" s="16"/>
      <c r="B28" s="17" t="s">
        <v>106</v>
      </c>
    </row>
    <row r="29" spans="1:5" ht="15">
      <c r="A29" s="18" t="s">
        <v>41</v>
      </c>
      <c r="B29" s="18" t="s">
        <v>42</v>
      </c>
      <c r="C29" s="18" t="s">
        <v>43</v>
      </c>
      <c r="D29" s="18" t="s">
        <v>44</v>
      </c>
      <c r="E29" s="18" t="s">
        <v>45</v>
      </c>
    </row>
    <row r="30" spans="1:5" ht="12.75">
      <c r="A30" s="15" t="s">
        <v>51</v>
      </c>
      <c r="B30" s="4" t="s">
        <v>106</v>
      </c>
      <c r="C30" s="4" t="s">
        <v>107</v>
      </c>
      <c r="D30" s="4" t="s">
        <v>108</v>
      </c>
      <c r="E30" s="19" t="s">
        <v>109</v>
      </c>
    </row>
    <row r="31" spans="1:5" ht="12.75">
      <c r="A31" s="15" t="s">
        <v>62</v>
      </c>
      <c r="B31" s="4" t="s">
        <v>106</v>
      </c>
      <c r="C31" s="4" t="s">
        <v>110</v>
      </c>
      <c r="D31" s="4" t="s">
        <v>111</v>
      </c>
      <c r="E31" s="19" t="s">
        <v>112</v>
      </c>
    </row>
    <row r="34" spans="1:2" ht="15">
      <c r="A34" s="14" t="s">
        <v>39</v>
      </c>
      <c r="B34" s="14"/>
    </row>
    <row r="35" spans="1:2" ht="14.25">
      <c r="A35" s="16"/>
      <c r="B35" s="17" t="s">
        <v>113</v>
      </c>
    </row>
    <row r="36" spans="1:5" ht="15">
      <c r="A36" s="18" t="s">
        <v>41</v>
      </c>
      <c r="B36" s="18" t="s">
        <v>42</v>
      </c>
      <c r="C36" s="18" t="s">
        <v>43</v>
      </c>
      <c r="D36" s="18" t="s">
        <v>44</v>
      </c>
      <c r="E36" s="18" t="s">
        <v>45</v>
      </c>
    </row>
    <row r="37" spans="1:5" ht="12.75">
      <c r="A37" s="15" t="s">
        <v>73</v>
      </c>
      <c r="B37" s="4" t="s">
        <v>114</v>
      </c>
      <c r="C37" s="4" t="s">
        <v>115</v>
      </c>
      <c r="D37" s="4" t="s">
        <v>116</v>
      </c>
      <c r="E37" s="19" t="s">
        <v>117</v>
      </c>
    </row>
    <row r="38" spans="1:5" ht="12.75">
      <c r="A38" s="15" t="s">
        <v>83</v>
      </c>
      <c r="B38" s="4" t="s">
        <v>118</v>
      </c>
      <c r="C38" s="4" t="s">
        <v>115</v>
      </c>
      <c r="D38" s="4" t="s">
        <v>119</v>
      </c>
      <c r="E38" s="19" t="s">
        <v>120</v>
      </c>
    </row>
    <row r="40" spans="1:2" ht="14.25">
      <c r="A40" s="16"/>
      <c r="B40" s="17" t="s">
        <v>106</v>
      </c>
    </row>
    <row r="41" spans="1:5" ht="15">
      <c r="A41" s="18" t="s">
        <v>41</v>
      </c>
      <c r="B41" s="18" t="s">
        <v>42</v>
      </c>
      <c r="C41" s="18" t="s">
        <v>43</v>
      </c>
      <c r="D41" s="18" t="s">
        <v>44</v>
      </c>
      <c r="E41" s="18" t="s">
        <v>45</v>
      </c>
    </row>
    <row r="42" spans="1:5" ht="12.75">
      <c r="A42" s="15" t="s">
        <v>93</v>
      </c>
      <c r="B42" s="4" t="s">
        <v>106</v>
      </c>
      <c r="C42" s="4" t="s">
        <v>110</v>
      </c>
      <c r="D42" s="4" t="s">
        <v>121</v>
      </c>
      <c r="E42" s="19" t="s">
        <v>122</v>
      </c>
    </row>
  </sheetData>
  <sheetProtection/>
  <mergeCells count="17">
    <mergeCell ref="A15:T15"/>
    <mergeCell ref="S3:S4"/>
    <mergeCell ref="T3:T4"/>
    <mergeCell ref="U3:U4"/>
    <mergeCell ref="A5:T5"/>
    <mergeCell ref="A8:T8"/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7" width="5.625" style="3" bestFit="1" customWidth="1"/>
    <col min="18" max="18" width="4.875" style="3" bestFit="1" customWidth="1"/>
    <col min="19" max="19" width="7.875" style="4" bestFit="1" customWidth="1"/>
    <col min="20" max="20" width="8.625" style="3" bestFit="1" customWidth="1"/>
    <col min="21" max="21" width="15.375" style="4" bestFit="1" customWidth="1"/>
    <col min="22" max="16384" width="9.125" style="3" customWidth="1"/>
  </cols>
  <sheetData>
    <row r="1" spans="1:21" s="2" customFormat="1" ht="28.5" customHeight="1">
      <c r="A1" s="63" t="s">
        <v>298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</row>
    <row r="3" spans="1:21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20</v>
      </c>
      <c r="H3" s="60"/>
      <c r="I3" s="60"/>
      <c r="J3" s="60"/>
      <c r="K3" s="60" t="s">
        <v>21</v>
      </c>
      <c r="L3" s="60"/>
      <c r="M3" s="60"/>
      <c r="N3" s="60"/>
      <c r="O3" s="60" t="s">
        <v>22</v>
      </c>
      <c r="P3" s="60"/>
      <c r="Q3" s="60"/>
      <c r="R3" s="60"/>
      <c r="S3" s="60" t="s">
        <v>4</v>
      </c>
      <c r="T3" s="60" t="s">
        <v>6</v>
      </c>
      <c r="U3" s="48" t="s">
        <v>5</v>
      </c>
    </row>
    <row r="4" spans="1:21" s="1" customFormat="1" ht="36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7">
        <v>1</v>
      </c>
      <c r="P4" s="7">
        <v>2</v>
      </c>
      <c r="Q4" s="7">
        <v>3</v>
      </c>
      <c r="R4" s="7" t="s">
        <v>8</v>
      </c>
      <c r="S4" s="59"/>
      <c r="T4" s="59"/>
      <c r="U4" s="49"/>
    </row>
    <row r="5" spans="1:20" ht="15">
      <c r="A5" s="61" t="s">
        <v>23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</row>
    <row r="6" spans="1:21" ht="12.75">
      <c r="A6" s="11" t="s">
        <v>25</v>
      </c>
      <c r="B6" s="11" t="s">
        <v>26</v>
      </c>
      <c r="C6" s="11" t="s">
        <v>27</v>
      </c>
      <c r="D6" s="11" t="str">
        <f>"0,5608"</f>
        <v>0,5608</v>
      </c>
      <c r="E6" s="11" t="s">
        <v>28</v>
      </c>
      <c r="F6" s="11" t="s">
        <v>29</v>
      </c>
      <c r="G6" s="12" t="s">
        <v>30</v>
      </c>
      <c r="H6" s="13" t="s">
        <v>31</v>
      </c>
      <c r="I6" s="12" t="s">
        <v>32</v>
      </c>
      <c r="J6" s="12"/>
      <c r="K6" s="13" t="s">
        <v>33</v>
      </c>
      <c r="L6" s="13" t="s">
        <v>34</v>
      </c>
      <c r="M6" s="12" t="s">
        <v>35</v>
      </c>
      <c r="N6" s="12"/>
      <c r="O6" s="13" t="s">
        <v>36</v>
      </c>
      <c r="P6" s="13" t="s">
        <v>37</v>
      </c>
      <c r="Q6" s="13" t="s">
        <v>32</v>
      </c>
      <c r="R6" s="12"/>
      <c r="S6" s="11" t="str">
        <f>"670,0"</f>
        <v>670,0</v>
      </c>
      <c r="T6" s="13" t="str">
        <f>"379,4934"</f>
        <v>379,4934</v>
      </c>
      <c r="U6" s="11" t="s">
        <v>38</v>
      </c>
    </row>
    <row r="8" spans="5:6" ht="15">
      <c r="E8" s="9" t="s">
        <v>13</v>
      </c>
      <c r="F8" s="32" t="s">
        <v>280</v>
      </c>
    </row>
    <row r="9" spans="5:6" ht="15">
      <c r="E9" s="9" t="s">
        <v>14</v>
      </c>
      <c r="F9" s="32" t="s">
        <v>281</v>
      </c>
    </row>
    <row r="10" spans="5:6" ht="15">
      <c r="E10" s="9" t="s">
        <v>15</v>
      </c>
      <c r="F10" s="32" t="s">
        <v>290</v>
      </c>
    </row>
    <row r="11" spans="5:6" ht="15">
      <c r="E11" s="9" t="s">
        <v>16</v>
      </c>
      <c r="F11" s="32" t="s">
        <v>291</v>
      </c>
    </row>
    <row r="12" spans="5:6" ht="15">
      <c r="E12" s="9" t="s">
        <v>16</v>
      </c>
      <c r="F12" s="32" t="s">
        <v>283</v>
      </c>
    </row>
    <row r="13" spans="5:6" ht="15">
      <c r="E13" s="9" t="s">
        <v>17</v>
      </c>
      <c r="F13" s="32" t="s">
        <v>285</v>
      </c>
    </row>
    <row r="14" ht="15">
      <c r="E14" s="9"/>
    </row>
    <row r="16" spans="1:2" ht="18">
      <c r="A16" s="10" t="s">
        <v>18</v>
      </c>
      <c r="B16" s="10"/>
    </row>
    <row r="17" spans="1:2" ht="15">
      <c r="A17" s="14" t="s">
        <v>39</v>
      </c>
      <c r="B17" s="14"/>
    </row>
    <row r="18" spans="1:2" ht="14.25">
      <c r="A18" s="16"/>
      <c r="B18" s="17" t="s">
        <v>40</v>
      </c>
    </row>
    <row r="19" spans="1:5" ht="15">
      <c r="A19" s="18" t="s">
        <v>41</v>
      </c>
      <c r="B19" s="18" t="s">
        <v>42</v>
      </c>
      <c r="C19" s="18" t="s">
        <v>43</v>
      </c>
      <c r="D19" s="18" t="s">
        <v>44</v>
      </c>
      <c r="E19" s="18" t="s">
        <v>45</v>
      </c>
    </row>
    <row r="20" spans="1:5" ht="12.75">
      <c r="A20" s="15" t="s">
        <v>24</v>
      </c>
      <c r="B20" s="4" t="s">
        <v>46</v>
      </c>
      <c r="C20" s="4" t="s">
        <v>47</v>
      </c>
      <c r="D20" s="4" t="s">
        <v>48</v>
      </c>
      <c r="E20" s="19" t="s">
        <v>49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22.125" style="0" customWidth="1"/>
    <col min="2" max="2" width="17.75390625" style="0" customWidth="1"/>
    <col min="5" max="5" width="21.75390625" style="0" customWidth="1"/>
    <col min="6" max="6" width="33.75390625" style="0" customWidth="1"/>
    <col min="11" max="11" width="11.25390625" style="0" customWidth="1"/>
  </cols>
  <sheetData>
    <row r="1" spans="1:13" ht="54" customHeight="1">
      <c r="A1" s="63" t="s">
        <v>294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52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15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302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ht="15.75" thickBot="1">
      <c r="A4" s="57"/>
      <c r="B4" s="59"/>
      <c r="C4" s="59"/>
      <c r="D4" s="59"/>
      <c r="E4" s="59"/>
      <c r="F4" s="59"/>
      <c r="G4" s="8">
        <v>1</v>
      </c>
      <c r="H4" s="8">
        <v>2</v>
      </c>
      <c r="I4" s="8">
        <v>3</v>
      </c>
      <c r="J4" s="8" t="s">
        <v>8</v>
      </c>
      <c r="K4" s="59"/>
      <c r="L4" s="59"/>
      <c r="M4" s="49"/>
    </row>
    <row r="5" spans="1:13" ht="15">
      <c r="A5" s="61" t="s">
        <v>299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4"/>
    </row>
    <row r="6" spans="1:13" ht="12.75">
      <c r="A6" s="40" t="s">
        <v>306</v>
      </c>
      <c r="B6" s="42" t="s">
        <v>308</v>
      </c>
      <c r="C6" s="42" t="s">
        <v>301</v>
      </c>
      <c r="D6" s="42" t="s">
        <v>316</v>
      </c>
      <c r="E6" s="20" t="s">
        <v>28</v>
      </c>
      <c r="F6" s="42" t="s">
        <v>311</v>
      </c>
      <c r="G6" s="44" t="s">
        <v>303</v>
      </c>
      <c r="H6" s="44" t="s">
        <v>304</v>
      </c>
      <c r="I6" s="44" t="s">
        <v>79</v>
      </c>
      <c r="J6" s="38"/>
      <c r="K6" s="40" t="s">
        <v>79</v>
      </c>
      <c r="L6" s="44" t="s">
        <v>317</v>
      </c>
      <c r="M6" s="4" t="s">
        <v>186</v>
      </c>
    </row>
    <row r="7" spans="1:13" ht="12.75">
      <c r="A7" s="41" t="s">
        <v>307</v>
      </c>
      <c r="B7" s="43" t="s">
        <v>309</v>
      </c>
      <c r="C7" s="43" t="s">
        <v>310</v>
      </c>
      <c r="D7" s="43" t="s">
        <v>318</v>
      </c>
      <c r="E7" s="43" t="s">
        <v>28</v>
      </c>
      <c r="F7" s="43" t="s">
        <v>311</v>
      </c>
      <c r="G7" s="45" t="s">
        <v>312</v>
      </c>
      <c r="H7" s="45" t="s">
        <v>303</v>
      </c>
      <c r="I7" s="25" t="s">
        <v>313</v>
      </c>
      <c r="J7" s="39"/>
      <c r="K7" s="41" t="s">
        <v>314</v>
      </c>
      <c r="L7" s="45" t="s">
        <v>319</v>
      </c>
      <c r="M7" s="4"/>
    </row>
    <row r="8" spans="1:13" ht="12.75">
      <c r="A8" s="4"/>
      <c r="B8" s="4"/>
      <c r="C8" s="4"/>
      <c r="D8" s="4"/>
      <c r="E8" s="4"/>
      <c r="F8" s="4"/>
      <c r="G8" s="3"/>
      <c r="H8" s="3"/>
      <c r="I8" s="3"/>
      <c r="J8" s="3"/>
      <c r="K8" s="4"/>
      <c r="L8" s="3"/>
      <c r="M8" s="4"/>
    </row>
    <row r="9" spans="1:13" ht="15">
      <c r="A9" s="4"/>
      <c r="B9" s="4"/>
      <c r="C9" s="4"/>
      <c r="D9" s="4"/>
      <c r="E9" s="9" t="s">
        <v>13</v>
      </c>
      <c r="F9" s="32" t="s">
        <v>280</v>
      </c>
      <c r="G9" s="3"/>
      <c r="H9" s="3"/>
      <c r="I9" s="3"/>
      <c r="J9" s="3"/>
      <c r="K9" s="4"/>
      <c r="L9" s="3"/>
      <c r="M9" s="4"/>
    </row>
    <row r="10" spans="1:13" ht="15">
      <c r="A10" s="4"/>
      <c r="B10" s="4"/>
      <c r="C10" s="4"/>
      <c r="D10" s="4"/>
      <c r="E10" s="9" t="s">
        <v>14</v>
      </c>
      <c r="F10" s="32" t="s">
        <v>281</v>
      </c>
      <c r="G10" s="3"/>
      <c r="H10" s="3"/>
      <c r="I10" s="3"/>
      <c r="J10" s="3"/>
      <c r="K10" s="4"/>
      <c r="L10" s="3"/>
      <c r="M10" s="4"/>
    </row>
    <row r="11" spans="1:13" ht="15">
      <c r="A11" s="4"/>
      <c r="B11" s="4"/>
      <c r="C11" s="4"/>
      <c r="D11" s="4"/>
      <c r="E11" s="9" t="s">
        <v>15</v>
      </c>
      <c r="F11" s="32" t="s">
        <v>282</v>
      </c>
      <c r="G11" s="3"/>
      <c r="H11" s="3"/>
      <c r="I11" s="3"/>
      <c r="J11" s="3"/>
      <c r="K11" s="4"/>
      <c r="L11" s="3"/>
      <c r="M11" s="4"/>
    </row>
    <row r="12" spans="1:13" ht="15">
      <c r="A12" s="4"/>
      <c r="B12" s="4"/>
      <c r="C12" s="4"/>
      <c r="D12" s="4"/>
      <c r="E12" s="9" t="s">
        <v>16</v>
      </c>
      <c r="F12" s="32" t="s">
        <v>283</v>
      </c>
      <c r="G12" s="3"/>
      <c r="H12" s="3"/>
      <c r="I12" s="3"/>
      <c r="J12" s="3"/>
      <c r="K12" s="4"/>
      <c r="L12" s="3"/>
      <c r="M12" s="4"/>
    </row>
    <row r="13" spans="1:13" ht="15">
      <c r="A13" s="4"/>
      <c r="B13" s="4"/>
      <c r="C13" s="4"/>
      <c r="D13" s="4"/>
      <c r="E13" s="9" t="s">
        <v>16</v>
      </c>
      <c r="F13" s="32" t="s">
        <v>284</v>
      </c>
      <c r="G13" s="3"/>
      <c r="H13" s="3"/>
      <c r="I13" s="3"/>
      <c r="J13" s="3"/>
      <c r="K13" s="4"/>
      <c r="L13" s="3"/>
      <c r="M13" s="4"/>
    </row>
    <row r="14" spans="1:13" ht="15">
      <c r="A14" s="4"/>
      <c r="B14" s="4"/>
      <c r="C14" s="4"/>
      <c r="D14" s="4"/>
      <c r="E14" s="9" t="s">
        <v>17</v>
      </c>
      <c r="F14" s="32" t="s">
        <v>285</v>
      </c>
      <c r="G14" s="3"/>
      <c r="H14" s="3"/>
      <c r="I14" s="3"/>
      <c r="J14" s="3"/>
      <c r="K14" s="4"/>
      <c r="L14" s="3"/>
      <c r="M14" s="4"/>
    </row>
    <row r="15" spans="1:13" ht="15">
      <c r="A15" s="4"/>
      <c r="B15" s="4"/>
      <c r="C15" s="4"/>
      <c r="D15" s="4"/>
      <c r="E15" s="9"/>
      <c r="F15" s="4"/>
      <c r="G15" s="3"/>
      <c r="H15" s="3"/>
      <c r="I15" s="3"/>
      <c r="J15" s="3"/>
      <c r="K15" s="4"/>
      <c r="L15" s="3"/>
      <c r="M15" s="4"/>
    </row>
    <row r="16" spans="1:13" ht="12.75">
      <c r="A16" s="4"/>
      <c r="B16" s="4"/>
      <c r="C16" s="4"/>
      <c r="D16" s="4"/>
      <c r="E16" s="4"/>
      <c r="F16" s="4"/>
      <c r="G16" s="3"/>
      <c r="H16" s="3"/>
      <c r="I16" s="3"/>
      <c r="J16" s="3"/>
      <c r="K16" s="4"/>
      <c r="L16" s="3"/>
      <c r="M16" s="4"/>
    </row>
    <row r="17" spans="1:13" ht="18">
      <c r="A17" s="10" t="s">
        <v>18</v>
      </c>
      <c r="B17" s="10"/>
      <c r="C17" s="4"/>
      <c r="D17" s="4"/>
      <c r="E17" s="4"/>
      <c r="F17" s="4"/>
      <c r="G17" s="3"/>
      <c r="H17" s="3"/>
      <c r="I17" s="3"/>
      <c r="J17" s="3"/>
      <c r="K17" s="4"/>
      <c r="L17" s="3"/>
      <c r="M17" s="4"/>
    </row>
    <row r="18" spans="1:13" ht="15">
      <c r="A18" s="14" t="s">
        <v>39</v>
      </c>
      <c r="B18" s="14"/>
      <c r="C18" s="4"/>
      <c r="D18" s="4"/>
      <c r="E18" s="4"/>
      <c r="F18" s="4"/>
      <c r="G18" s="3"/>
      <c r="H18" s="3"/>
      <c r="I18" s="3"/>
      <c r="J18" s="3"/>
      <c r="K18" s="4"/>
      <c r="L18" s="3"/>
      <c r="M18" s="4"/>
    </row>
    <row r="19" spans="1:13" ht="14.25">
      <c r="A19" s="16"/>
      <c r="B19" s="17" t="s">
        <v>106</v>
      </c>
      <c r="C19" s="4"/>
      <c r="D19" s="4"/>
      <c r="E19" s="4"/>
      <c r="F19" s="4"/>
      <c r="G19" s="3"/>
      <c r="H19" s="3"/>
      <c r="I19" s="3"/>
      <c r="J19" s="3"/>
      <c r="K19" s="4"/>
      <c r="L19" s="3"/>
      <c r="M19" s="4"/>
    </row>
    <row r="20" spans="1:13" ht="15">
      <c r="A20" s="18" t="s">
        <v>41</v>
      </c>
      <c r="B20" s="18" t="s">
        <v>42</v>
      </c>
      <c r="C20" s="18" t="s">
        <v>43</v>
      </c>
      <c r="D20" s="18" t="s">
        <v>44</v>
      </c>
      <c r="E20" s="18" t="s">
        <v>45</v>
      </c>
      <c r="F20" s="4"/>
      <c r="G20" s="3"/>
      <c r="H20" s="3"/>
      <c r="I20" s="3"/>
      <c r="J20" s="3"/>
      <c r="K20" s="4"/>
      <c r="L20" s="3"/>
      <c r="M20" s="4"/>
    </row>
    <row r="21" spans="1:13" ht="12.75">
      <c r="A21" s="34" t="s">
        <v>300</v>
      </c>
      <c r="B21" s="4" t="s">
        <v>106</v>
      </c>
      <c r="C21" s="32" t="s">
        <v>305</v>
      </c>
      <c r="D21" s="32" t="s">
        <v>79</v>
      </c>
      <c r="E21" s="33" t="s">
        <v>317</v>
      </c>
      <c r="F21" s="4"/>
      <c r="G21" s="3"/>
      <c r="H21" s="3"/>
      <c r="I21" s="3"/>
      <c r="J21" s="3"/>
      <c r="K21" s="4"/>
      <c r="L21" s="3"/>
      <c r="M21" s="4"/>
    </row>
    <row r="22" spans="1:5" ht="12.75">
      <c r="A22" s="35" t="s">
        <v>315</v>
      </c>
      <c r="B22" s="35" t="s">
        <v>106</v>
      </c>
      <c r="C22" s="36">
        <v>80</v>
      </c>
      <c r="D22" s="37">
        <v>74</v>
      </c>
      <c r="E22" s="33" t="s">
        <v>319</v>
      </c>
    </row>
  </sheetData>
  <sheetProtection/>
  <mergeCells count="12"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8" sqref="F8:F13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1.00390625" style="4" bestFit="1" customWidth="1"/>
    <col min="7" max="7" width="5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8.875" style="4" bestFit="1" customWidth="1"/>
    <col min="12" max="16384" width="9.125" style="3" customWidth="1"/>
  </cols>
  <sheetData>
    <row r="1" spans="1:11" s="2" customFormat="1" ht="28.5" customHeight="1">
      <c r="A1" s="63" t="s">
        <v>286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10</v>
      </c>
      <c r="C3" s="58" t="s">
        <v>11</v>
      </c>
      <c r="D3" s="60" t="s">
        <v>262</v>
      </c>
      <c r="E3" s="60" t="s">
        <v>7</v>
      </c>
      <c r="F3" s="60" t="s">
        <v>12</v>
      </c>
      <c r="G3" s="60" t="s">
        <v>263</v>
      </c>
      <c r="H3" s="60"/>
      <c r="I3" s="60" t="s">
        <v>270</v>
      </c>
      <c r="J3" s="60" t="s">
        <v>6</v>
      </c>
      <c r="K3" s="48" t="s">
        <v>5</v>
      </c>
    </row>
    <row r="4" spans="1:11" s="1" customFormat="1" ht="33" customHeight="1" thickBot="1">
      <c r="A4" s="57"/>
      <c r="B4" s="59"/>
      <c r="C4" s="59"/>
      <c r="D4" s="59"/>
      <c r="E4" s="59"/>
      <c r="F4" s="59"/>
      <c r="G4" s="7" t="s">
        <v>268</v>
      </c>
      <c r="H4" s="29" t="s">
        <v>269</v>
      </c>
      <c r="I4" s="59"/>
      <c r="J4" s="59"/>
      <c r="K4" s="49"/>
    </row>
    <row r="5" spans="1:10" ht="15">
      <c r="A5" s="61" t="s">
        <v>23</v>
      </c>
      <c r="B5" s="62"/>
      <c r="C5" s="62"/>
      <c r="D5" s="62"/>
      <c r="E5" s="62"/>
      <c r="F5" s="62"/>
      <c r="G5" s="62"/>
      <c r="H5" s="62"/>
      <c r="I5" s="62"/>
      <c r="J5" s="62"/>
    </row>
    <row r="6" spans="1:11" ht="12.75">
      <c r="A6" s="11" t="s">
        <v>272</v>
      </c>
      <c r="B6" s="11" t="s">
        <v>273</v>
      </c>
      <c r="C6" s="11" t="s">
        <v>274</v>
      </c>
      <c r="D6" s="11" t="str">
        <f>"0,6621"</f>
        <v>0,6621</v>
      </c>
      <c r="E6" s="11" t="s">
        <v>28</v>
      </c>
      <c r="F6" s="11" t="s">
        <v>275</v>
      </c>
      <c r="G6" s="13" t="s">
        <v>55</v>
      </c>
      <c r="H6" s="30" t="s">
        <v>276</v>
      </c>
      <c r="I6" s="11" t="str">
        <f>"1800,0"</f>
        <v>1800,0</v>
      </c>
      <c r="J6" s="13" t="str">
        <f>"1191,7800"</f>
        <v>1191,7800</v>
      </c>
      <c r="K6" s="11" t="s">
        <v>186</v>
      </c>
    </row>
    <row r="8" spans="5:6" ht="15">
      <c r="E8" s="9" t="s">
        <v>13</v>
      </c>
      <c r="F8" s="32" t="s">
        <v>280</v>
      </c>
    </row>
    <row r="9" spans="5:6" ht="15">
      <c r="E9" s="9" t="s">
        <v>14</v>
      </c>
      <c r="F9" s="32" t="s">
        <v>281</v>
      </c>
    </row>
    <row r="10" spans="5:6" ht="15">
      <c r="E10" s="9" t="s">
        <v>15</v>
      </c>
      <c r="F10" s="32" t="s">
        <v>282</v>
      </c>
    </row>
    <row r="11" spans="5:6" ht="15">
      <c r="E11" s="9" t="s">
        <v>16</v>
      </c>
      <c r="F11" s="32" t="s">
        <v>283</v>
      </c>
    </row>
    <row r="12" spans="5:6" ht="15">
      <c r="E12" s="9" t="s">
        <v>16</v>
      </c>
      <c r="F12" s="32" t="s">
        <v>284</v>
      </c>
    </row>
    <row r="13" spans="5:6" ht="15">
      <c r="E13" s="9" t="s">
        <v>17</v>
      </c>
      <c r="F13" s="32" t="s">
        <v>285</v>
      </c>
    </row>
    <row r="14" ht="15">
      <c r="E14" s="9"/>
    </row>
    <row r="16" spans="1:2" ht="18">
      <c r="A16" s="10" t="s">
        <v>18</v>
      </c>
      <c r="B16" s="10"/>
    </row>
    <row r="17" spans="1:2" ht="15">
      <c r="A17" s="14" t="s">
        <v>39</v>
      </c>
      <c r="B17" s="14"/>
    </row>
    <row r="18" spans="1:2" ht="14.25">
      <c r="A18" s="16"/>
      <c r="B18" s="17" t="s">
        <v>179</v>
      </c>
    </row>
    <row r="19" spans="1:5" ht="15">
      <c r="A19" s="18" t="s">
        <v>41</v>
      </c>
      <c r="B19" s="18" t="s">
        <v>42</v>
      </c>
      <c r="C19" s="18" t="s">
        <v>43</v>
      </c>
      <c r="D19" s="18" t="s">
        <v>44</v>
      </c>
      <c r="E19" s="18" t="s">
        <v>265</v>
      </c>
    </row>
    <row r="20" spans="1:5" ht="12.75">
      <c r="A20" s="15" t="s">
        <v>271</v>
      </c>
      <c r="B20" s="4" t="s">
        <v>277</v>
      </c>
      <c r="C20" s="4" t="s">
        <v>47</v>
      </c>
      <c r="D20" s="4" t="s">
        <v>278</v>
      </c>
      <c r="E20" s="19" t="s">
        <v>279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7.75390625" style="4" bestFit="1" customWidth="1"/>
    <col min="3" max="3" width="10.625" style="4" bestFit="1" customWidth="1"/>
    <col min="4" max="4" width="10.75390625" style="4" bestFit="1" customWidth="1"/>
    <col min="5" max="5" width="22.75390625" style="4" bestFit="1" customWidth="1"/>
    <col min="6" max="6" width="31.25390625" style="4" bestFit="1" customWidth="1"/>
    <col min="7" max="7" width="4.625" style="3" bestFit="1" customWidth="1"/>
    <col min="8" max="8" width="4.625" style="31" bestFit="1" customWidth="1"/>
    <col min="9" max="9" width="7.875" style="4" bestFit="1" customWidth="1"/>
    <col min="10" max="10" width="9.625" style="3" bestFit="1" customWidth="1"/>
    <col min="11" max="11" width="14.125" style="4" bestFit="1" customWidth="1"/>
    <col min="12" max="16384" width="9.125" style="3" customWidth="1"/>
  </cols>
  <sheetData>
    <row r="1" spans="1:11" s="2" customFormat="1" ht="28.5" customHeight="1">
      <c r="A1" s="63" t="s">
        <v>287</v>
      </c>
      <c r="B1" s="51"/>
      <c r="C1" s="51"/>
      <c r="D1" s="51"/>
      <c r="E1" s="51"/>
      <c r="F1" s="51"/>
      <c r="G1" s="51"/>
      <c r="H1" s="51"/>
      <c r="I1" s="51"/>
      <c r="J1" s="51"/>
      <c r="K1" s="52"/>
    </row>
    <row r="2" spans="1:11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s="1" customFormat="1" ht="12.75" customHeight="1">
      <c r="A3" s="56" t="s">
        <v>0</v>
      </c>
      <c r="B3" s="58" t="s">
        <v>10</v>
      </c>
      <c r="C3" s="58" t="s">
        <v>11</v>
      </c>
      <c r="D3" s="60" t="s">
        <v>262</v>
      </c>
      <c r="E3" s="60" t="s">
        <v>7</v>
      </c>
      <c r="F3" s="60" t="s">
        <v>12</v>
      </c>
      <c r="G3" s="60" t="s">
        <v>263</v>
      </c>
      <c r="H3" s="60"/>
      <c r="I3" s="60" t="s">
        <v>270</v>
      </c>
      <c r="J3" s="60" t="s">
        <v>6</v>
      </c>
      <c r="K3" s="48" t="s">
        <v>5</v>
      </c>
    </row>
    <row r="4" spans="1:11" s="1" customFormat="1" ht="21" customHeight="1" thickBot="1">
      <c r="A4" s="57"/>
      <c r="B4" s="59"/>
      <c r="C4" s="59"/>
      <c r="D4" s="59"/>
      <c r="E4" s="59"/>
      <c r="F4" s="59"/>
      <c r="G4" s="7" t="s">
        <v>268</v>
      </c>
      <c r="H4" s="29" t="s">
        <v>269</v>
      </c>
      <c r="I4" s="59"/>
      <c r="J4" s="59"/>
      <c r="K4" s="49"/>
    </row>
    <row r="5" spans="1:10" ht="15">
      <c r="A5" s="61" t="s">
        <v>72</v>
      </c>
      <c r="B5" s="62"/>
      <c r="C5" s="62"/>
      <c r="D5" s="62"/>
      <c r="E5" s="62"/>
      <c r="F5" s="62"/>
      <c r="G5" s="62"/>
      <c r="H5" s="62"/>
      <c r="I5" s="62"/>
      <c r="J5" s="62"/>
    </row>
    <row r="6" spans="1:11" ht="12.75">
      <c r="A6" s="11" t="s">
        <v>130</v>
      </c>
      <c r="B6" s="11" t="s">
        <v>131</v>
      </c>
      <c r="C6" s="11" t="s">
        <v>132</v>
      </c>
      <c r="D6" s="11" t="str">
        <f>"0,8371"</f>
        <v>0,8371</v>
      </c>
      <c r="E6" s="11" t="s">
        <v>28</v>
      </c>
      <c r="F6" s="11" t="s">
        <v>29</v>
      </c>
      <c r="G6" s="13" t="s">
        <v>68</v>
      </c>
      <c r="H6" s="30" t="s">
        <v>264</v>
      </c>
      <c r="I6" s="11" t="str">
        <f>"1822,5"</f>
        <v>1822,5</v>
      </c>
      <c r="J6" s="13" t="str">
        <f>"1525,6148"</f>
        <v>1525,6148</v>
      </c>
      <c r="K6" s="11" t="s">
        <v>133</v>
      </c>
    </row>
    <row r="8" spans="5:6" ht="15">
      <c r="E8" s="9" t="s">
        <v>13</v>
      </c>
      <c r="F8" s="32" t="s">
        <v>280</v>
      </c>
    </row>
    <row r="9" spans="5:6" ht="15">
      <c r="E9" s="9" t="s">
        <v>14</v>
      </c>
      <c r="F9" s="32" t="s">
        <v>281</v>
      </c>
    </row>
    <row r="10" spans="5:6" ht="15">
      <c r="E10" s="9" t="s">
        <v>15</v>
      </c>
      <c r="F10" s="32" t="s">
        <v>282</v>
      </c>
    </row>
    <row r="11" spans="5:6" ht="15">
      <c r="E11" s="9" t="s">
        <v>16</v>
      </c>
      <c r="F11" s="32" t="s">
        <v>283</v>
      </c>
    </row>
    <row r="12" spans="5:6" ht="15">
      <c r="E12" s="9" t="s">
        <v>16</v>
      </c>
      <c r="F12" s="32" t="s">
        <v>284</v>
      </c>
    </row>
    <row r="13" spans="5:6" ht="15">
      <c r="E13" s="9" t="s">
        <v>17</v>
      </c>
      <c r="F13" s="32" t="s">
        <v>285</v>
      </c>
    </row>
    <row r="14" ht="15">
      <c r="E14" s="9"/>
    </row>
    <row r="16" spans="1:2" ht="18">
      <c r="A16" s="10" t="s">
        <v>18</v>
      </c>
      <c r="B16" s="10"/>
    </row>
    <row r="17" spans="1:2" ht="15">
      <c r="A17" s="14" t="s">
        <v>39</v>
      </c>
      <c r="B17" s="14"/>
    </row>
    <row r="18" spans="1:2" ht="14.25">
      <c r="A18" s="16"/>
      <c r="B18" s="17" t="s">
        <v>113</v>
      </c>
    </row>
    <row r="19" spans="1:5" ht="15">
      <c r="A19" s="18" t="s">
        <v>41</v>
      </c>
      <c r="B19" s="18" t="s">
        <v>42</v>
      </c>
      <c r="C19" s="18" t="s">
        <v>43</v>
      </c>
      <c r="D19" s="18" t="s">
        <v>44</v>
      </c>
      <c r="E19" s="18" t="s">
        <v>265</v>
      </c>
    </row>
    <row r="20" spans="1:5" ht="12.75">
      <c r="A20" s="15" t="s">
        <v>129</v>
      </c>
      <c r="B20" s="4" t="s">
        <v>118</v>
      </c>
      <c r="C20" s="4" t="s">
        <v>115</v>
      </c>
      <c r="D20" s="4" t="s">
        <v>266</v>
      </c>
      <c r="E20" s="19" t="s">
        <v>267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8.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75390625" style="4" bestFit="1" customWidth="1"/>
    <col min="7" max="9" width="4.6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15.375" style="4" bestFit="1" customWidth="1"/>
    <col min="14" max="16384" width="9.125" style="3" customWidth="1"/>
  </cols>
  <sheetData>
    <row r="1" spans="1:13" s="2" customFormat="1" ht="28.5" customHeight="1">
      <c r="A1" s="63" t="s">
        <v>288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238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59"/>
      <c r="L4" s="59"/>
      <c r="M4" s="49"/>
    </row>
    <row r="5" spans="1:12" ht="15">
      <c r="A5" s="61" t="s">
        <v>138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11" t="s">
        <v>140</v>
      </c>
      <c r="B6" s="11" t="s">
        <v>141</v>
      </c>
      <c r="C6" s="11" t="s">
        <v>142</v>
      </c>
      <c r="D6" s="11" t="str">
        <f>"0,6235"</f>
        <v>0,6235</v>
      </c>
      <c r="E6" s="11" t="s">
        <v>28</v>
      </c>
      <c r="F6" s="11" t="s">
        <v>29</v>
      </c>
      <c r="G6" s="13" t="s">
        <v>239</v>
      </c>
      <c r="H6" s="13" t="s">
        <v>240</v>
      </c>
      <c r="I6" s="13" t="s">
        <v>58</v>
      </c>
      <c r="J6" s="12"/>
      <c r="K6" s="11" t="str">
        <f>"55,0"</f>
        <v>55,0</v>
      </c>
      <c r="L6" s="13" t="str">
        <f>"34,2925"</f>
        <v>34,2925</v>
      </c>
      <c r="M6" s="11" t="s">
        <v>38</v>
      </c>
    </row>
    <row r="8" spans="1:12" ht="15">
      <c r="A8" s="64" t="s">
        <v>143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3" ht="12.75">
      <c r="A9" s="20" t="s">
        <v>242</v>
      </c>
      <c r="B9" s="20" t="s">
        <v>243</v>
      </c>
      <c r="C9" s="20" t="s">
        <v>244</v>
      </c>
      <c r="D9" s="20" t="str">
        <f>"0,6107"</f>
        <v>0,6107</v>
      </c>
      <c r="E9" s="20" t="s">
        <v>28</v>
      </c>
      <c r="F9" s="20" t="s">
        <v>87</v>
      </c>
      <c r="G9" s="22" t="s">
        <v>245</v>
      </c>
      <c r="H9" s="22" t="s">
        <v>246</v>
      </c>
      <c r="I9" s="21" t="s">
        <v>69</v>
      </c>
      <c r="J9" s="21"/>
      <c r="K9" s="20" t="str">
        <f>"62,5"</f>
        <v>62,5</v>
      </c>
      <c r="L9" s="22" t="str">
        <f>"38,1688"</f>
        <v>38,1688</v>
      </c>
      <c r="M9" s="20" t="s">
        <v>186</v>
      </c>
    </row>
    <row r="10" spans="1:13" ht="12.75">
      <c r="A10" s="23" t="s">
        <v>247</v>
      </c>
      <c r="B10" s="23" t="s">
        <v>146</v>
      </c>
      <c r="C10" s="23" t="s">
        <v>147</v>
      </c>
      <c r="D10" s="23" t="str">
        <f>"0,5883"</f>
        <v>0,5883</v>
      </c>
      <c r="E10" s="23" t="s">
        <v>28</v>
      </c>
      <c r="F10" s="23" t="s">
        <v>29</v>
      </c>
      <c r="G10" s="24" t="s">
        <v>57</v>
      </c>
      <c r="H10" s="24" t="s">
        <v>248</v>
      </c>
      <c r="I10" s="24" t="s">
        <v>246</v>
      </c>
      <c r="J10" s="25"/>
      <c r="K10" s="23" t="str">
        <f>"62,5"</f>
        <v>62,5</v>
      </c>
      <c r="L10" s="24" t="str">
        <f>"36,7687"</f>
        <v>36,7687</v>
      </c>
      <c r="M10" s="23" t="s">
        <v>38</v>
      </c>
    </row>
    <row r="12" spans="1:12" ht="15">
      <c r="A12" s="64" t="s">
        <v>23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2.75">
      <c r="A13" s="11" t="s">
        <v>163</v>
      </c>
      <c r="B13" s="11" t="s">
        <v>164</v>
      </c>
      <c r="C13" s="11" t="s">
        <v>249</v>
      </c>
      <c r="D13" s="11" t="str">
        <f>"0,5581"</f>
        <v>0,5581</v>
      </c>
      <c r="E13" s="11" t="s">
        <v>28</v>
      </c>
      <c r="F13" s="11" t="s">
        <v>29</v>
      </c>
      <c r="G13" s="13" t="s">
        <v>248</v>
      </c>
      <c r="H13" s="13" t="s">
        <v>246</v>
      </c>
      <c r="I13" s="12" t="s">
        <v>68</v>
      </c>
      <c r="J13" s="12"/>
      <c r="K13" s="11" t="str">
        <f>"62,5"</f>
        <v>62,5</v>
      </c>
      <c r="L13" s="13" t="str">
        <f>"38,9624"</f>
        <v>38,9624</v>
      </c>
      <c r="M13" s="11" t="s">
        <v>38</v>
      </c>
    </row>
    <row r="15" spans="1:12" ht="15">
      <c r="A15" s="64" t="s">
        <v>250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3" ht="12.75">
      <c r="A16" s="11" t="s">
        <v>252</v>
      </c>
      <c r="B16" s="11" t="s">
        <v>253</v>
      </c>
      <c r="C16" s="11" t="s">
        <v>254</v>
      </c>
      <c r="D16" s="11" t="str">
        <f>"0,5126"</f>
        <v>0,5126</v>
      </c>
      <c r="E16" s="11" t="s">
        <v>28</v>
      </c>
      <c r="F16" s="11" t="s">
        <v>29</v>
      </c>
      <c r="G16" s="13" t="s">
        <v>245</v>
      </c>
      <c r="H16" s="13" t="s">
        <v>58</v>
      </c>
      <c r="I16" s="12" t="s">
        <v>255</v>
      </c>
      <c r="J16" s="12"/>
      <c r="K16" s="11" t="str">
        <f>"55,0"</f>
        <v>55,0</v>
      </c>
      <c r="L16" s="13" t="str">
        <f>"28,1930"</f>
        <v>28,1930</v>
      </c>
      <c r="M16" s="11" t="s">
        <v>38</v>
      </c>
    </row>
    <row r="18" spans="5:6" ht="15">
      <c r="E18" s="9" t="s">
        <v>13</v>
      </c>
      <c r="F18" s="32" t="s">
        <v>280</v>
      </c>
    </row>
    <row r="19" spans="5:6" ht="15">
      <c r="E19" s="9" t="s">
        <v>14</v>
      </c>
      <c r="F19" s="32" t="s">
        <v>281</v>
      </c>
    </row>
    <row r="20" spans="5:6" ht="15">
      <c r="E20" s="9" t="s">
        <v>15</v>
      </c>
      <c r="F20" s="32" t="s">
        <v>282</v>
      </c>
    </row>
    <row r="21" spans="5:6" ht="15">
      <c r="E21" s="9" t="s">
        <v>16</v>
      </c>
      <c r="F21" s="32" t="s">
        <v>283</v>
      </c>
    </row>
    <row r="22" spans="5:6" ht="15">
      <c r="E22" s="9" t="s">
        <v>16</v>
      </c>
      <c r="F22" s="32" t="s">
        <v>284</v>
      </c>
    </row>
    <row r="23" spans="5:6" ht="15">
      <c r="E23" s="9" t="s">
        <v>17</v>
      </c>
      <c r="F23" s="32" t="s">
        <v>285</v>
      </c>
    </row>
    <row r="24" ht="15">
      <c r="E24" s="9"/>
    </row>
    <row r="26" spans="1:2" ht="18">
      <c r="A26" s="10" t="s">
        <v>18</v>
      </c>
      <c r="B26" s="10"/>
    </row>
    <row r="27" spans="1:2" ht="15">
      <c r="A27" s="14" t="s">
        <v>39</v>
      </c>
      <c r="B27" s="14"/>
    </row>
    <row r="28" spans="1:2" ht="14.25">
      <c r="A28" s="16"/>
      <c r="B28" s="17" t="s">
        <v>106</v>
      </c>
    </row>
    <row r="29" spans="1:5" ht="15">
      <c r="A29" s="18" t="s">
        <v>41</v>
      </c>
      <c r="B29" s="18" t="s">
        <v>42</v>
      </c>
      <c r="C29" s="18" t="s">
        <v>43</v>
      </c>
      <c r="D29" s="18" t="s">
        <v>44</v>
      </c>
      <c r="E29" s="18" t="s">
        <v>45</v>
      </c>
    </row>
    <row r="30" spans="1:5" ht="12.75">
      <c r="A30" s="15" t="s">
        <v>241</v>
      </c>
      <c r="B30" s="4" t="s">
        <v>106</v>
      </c>
      <c r="C30" s="4" t="s">
        <v>175</v>
      </c>
      <c r="D30" s="4" t="s">
        <v>246</v>
      </c>
      <c r="E30" s="19" t="s">
        <v>256</v>
      </c>
    </row>
    <row r="31" spans="1:5" ht="12.75">
      <c r="A31" s="15" t="s">
        <v>144</v>
      </c>
      <c r="B31" s="4" t="s">
        <v>106</v>
      </c>
      <c r="C31" s="4" t="s">
        <v>175</v>
      </c>
      <c r="D31" s="4" t="s">
        <v>246</v>
      </c>
      <c r="E31" s="19" t="s">
        <v>257</v>
      </c>
    </row>
    <row r="32" spans="1:5" ht="12.75">
      <c r="A32" s="15" t="s">
        <v>139</v>
      </c>
      <c r="B32" s="4" t="s">
        <v>106</v>
      </c>
      <c r="C32" s="4" t="s">
        <v>177</v>
      </c>
      <c r="D32" s="4" t="s">
        <v>58</v>
      </c>
      <c r="E32" s="19" t="s">
        <v>258</v>
      </c>
    </row>
    <row r="33" spans="1:5" ht="12.75">
      <c r="A33" s="15" t="s">
        <v>251</v>
      </c>
      <c r="B33" s="4" t="s">
        <v>106</v>
      </c>
      <c r="C33" s="4" t="s">
        <v>259</v>
      </c>
      <c r="D33" s="4" t="s">
        <v>58</v>
      </c>
      <c r="E33" s="19" t="s">
        <v>260</v>
      </c>
    </row>
    <row r="35" spans="1:2" ht="14.25">
      <c r="A35" s="16"/>
      <c r="B35" s="17" t="s">
        <v>179</v>
      </c>
    </row>
    <row r="36" spans="1:5" ht="15">
      <c r="A36" s="18" t="s">
        <v>41</v>
      </c>
      <c r="B36" s="18" t="s">
        <v>42</v>
      </c>
      <c r="C36" s="18" t="s">
        <v>43</v>
      </c>
      <c r="D36" s="18" t="s">
        <v>44</v>
      </c>
      <c r="E36" s="18" t="s">
        <v>45</v>
      </c>
    </row>
    <row r="37" spans="1:5" ht="12.75">
      <c r="A37" s="15" t="s">
        <v>162</v>
      </c>
      <c r="B37" s="4" t="s">
        <v>180</v>
      </c>
      <c r="C37" s="4" t="s">
        <v>47</v>
      </c>
      <c r="D37" s="4" t="s">
        <v>246</v>
      </c>
      <c r="E37" s="19" t="s">
        <v>261</v>
      </c>
    </row>
  </sheetData>
  <sheetProtection/>
  <mergeCells count="15">
    <mergeCell ref="A15:L15"/>
    <mergeCell ref="K3:K4"/>
    <mergeCell ref="L3:L4"/>
    <mergeCell ref="M3:M4"/>
    <mergeCell ref="A5:L5"/>
    <mergeCell ref="A8:L8"/>
    <mergeCell ref="A12:L12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F12" sqref="F12:F17"/>
    </sheetView>
  </sheetViews>
  <sheetFormatPr defaultColWidth="9.00390625" defaultRowHeight="12.75"/>
  <cols>
    <col min="1" max="1" width="26.00390625" style="4" bestFit="1" customWidth="1"/>
    <col min="2" max="2" width="28.37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75390625" style="4" bestFit="1" customWidth="1"/>
    <col min="7" max="9" width="5.625" style="3" bestFit="1" customWidth="1"/>
    <col min="10" max="10" width="4.875" style="3" bestFit="1" customWidth="1"/>
    <col min="11" max="13" width="5.625" style="3" bestFit="1" customWidth="1"/>
    <col min="14" max="14" width="4.875" style="3" bestFit="1" customWidth="1"/>
    <col min="15" max="15" width="7.875" style="4" bestFit="1" customWidth="1"/>
    <col min="16" max="16" width="8.625" style="3" bestFit="1" customWidth="1"/>
    <col min="17" max="17" width="15.375" style="4" bestFit="1" customWidth="1"/>
    <col min="18" max="16384" width="9.125" style="3" customWidth="1"/>
  </cols>
  <sheetData>
    <row r="1" spans="1:17" s="2" customFormat="1" ht="28.5" customHeight="1">
      <c r="A1" s="63" t="s">
        <v>289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1:17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5"/>
    </row>
    <row r="3" spans="1:17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21</v>
      </c>
      <c r="H3" s="60"/>
      <c r="I3" s="60"/>
      <c r="J3" s="60"/>
      <c r="K3" s="60" t="s">
        <v>22</v>
      </c>
      <c r="L3" s="60"/>
      <c r="M3" s="60"/>
      <c r="N3" s="60"/>
      <c r="O3" s="60" t="s">
        <v>4</v>
      </c>
      <c r="P3" s="60" t="s">
        <v>6</v>
      </c>
      <c r="Q3" s="48" t="s">
        <v>5</v>
      </c>
    </row>
    <row r="4" spans="1:17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7">
        <v>1</v>
      </c>
      <c r="L4" s="7">
        <v>2</v>
      </c>
      <c r="M4" s="7">
        <v>3</v>
      </c>
      <c r="N4" s="7" t="s">
        <v>8</v>
      </c>
      <c r="O4" s="59"/>
      <c r="P4" s="59"/>
      <c r="Q4" s="49"/>
    </row>
    <row r="5" spans="1:16" ht="15">
      <c r="A5" s="61" t="s">
        <v>61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</row>
    <row r="6" spans="1:17" ht="12.75">
      <c r="A6" s="20" t="s">
        <v>225</v>
      </c>
      <c r="B6" s="20" t="s">
        <v>226</v>
      </c>
      <c r="C6" s="20" t="s">
        <v>227</v>
      </c>
      <c r="D6" s="20" t="str">
        <f>"0,6847"</f>
        <v>0,6847</v>
      </c>
      <c r="E6" s="20" t="s">
        <v>28</v>
      </c>
      <c r="F6" s="20" t="s">
        <v>29</v>
      </c>
      <c r="G6" s="22" t="s">
        <v>56</v>
      </c>
      <c r="H6" s="21" t="s">
        <v>59</v>
      </c>
      <c r="I6" s="22" t="s">
        <v>59</v>
      </c>
      <c r="J6" s="21"/>
      <c r="K6" s="21" t="s">
        <v>35</v>
      </c>
      <c r="L6" s="21" t="s">
        <v>228</v>
      </c>
      <c r="M6" s="21" t="s">
        <v>36</v>
      </c>
      <c r="N6" s="21"/>
      <c r="O6" s="20" t="str">
        <f>"0.00"</f>
        <v>0.00</v>
      </c>
      <c r="P6" s="22" t="str">
        <f>"0,0000"</f>
        <v>0,0000</v>
      </c>
      <c r="Q6" s="20" t="s">
        <v>92</v>
      </c>
    </row>
    <row r="7" spans="1:17" ht="12.75">
      <c r="A7" s="23" t="s">
        <v>94</v>
      </c>
      <c r="B7" s="23" t="s">
        <v>95</v>
      </c>
      <c r="C7" s="23" t="s">
        <v>96</v>
      </c>
      <c r="D7" s="23" t="str">
        <f>"0,6805"</f>
        <v>0,6805</v>
      </c>
      <c r="E7" s="23" t="s">
        <v>28</v>
      </c>
      <c r="F7" s="23" t="s">
        <v>87</v>
      </c>
      <c r="G7" s="24" t="s">
        <v>99</v>
      </c>
      <c r="H7" s="24" t="s">
        <v>100</v>
      </c>
      <c r="I7" s="24" t="s">
        <v>101</v>
      </c>
      <c r="J7" s="25"/>
      <c r="K7" s="24" t="s">
        <v>102</v>
      </c>
      <c r="L7" s="24" t="s">
        <v>103</v>
      </c>
      <c r="M7" s="24" t="s">
        <v>104</v>
      </c>
      <c r="N7" s="25"/>
      <c r="O7" s="23" t="str">
        <f>"334,5"</f>
        <v>334,5</v>
      </c>
      <c r="P7" s="24" t="str">
        <f>"227,6272"</f>
        <v>227,6272</v>
      </c>
      <c r="Q7" s="23" t="s">
        <v>92</v>
      </c>
    </row>
    <row r="9" spans="1:16" ht="15">
      <c r="A9" s="64" t="s">
        <v>196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</row>
    <row r="10" spans="1:17" ht="12.75">
      <c r="A10" s="11" t="s">
        <v>230</v>
      </c>
      <c r="B10" s="11" t="s">
        <v>231</v>
      </c>
      <c r="C10" s="11" t="s">
        <v>232</v>
      </c>
      <c r="D10" s="11" t="str">
        <f>"0,5407"</f>
        <v>0,5407</v>
      </c>
      <c r="E10" s="11" t="s">
        <v>28</v>
      </c>
      <c r="F10" s="11" t="s">
        <v>29</v>
      </c>
      <c r="G10" s="13" t="s">
        <v>56</v>
      </c>
      <c r="H10" s="13" t="s">
        <v>70</v>
      </c>
      <c r="I10" s="12" t="s">
        <v>71</v>
      </c>
      <c r="J10" s="12"/>
      <c r="K10" s="13" t="s">
        <v>33</v>
      </c>
      <c r="L10" s="13" t="s">
        <v>233</v>
      </c>
      <c r="M10" s="12"/>
      <c r="N10" s="12"/>
      <c r="O10" s="11" t="str">
        <f>"305,0"</f>
        <v>305,0</v>
      </c>
      <c r="P10" s="13" t="str">
        <f>"164,9135"</f>
        <v>164,9135</v>
      </c>
      <c r="Q10" s="11" t="s">
        <v>38</v>
      </c>
    </row>
    <row r="12" spans="5:6" ht="15">
      <c r="E12" s="9" t="s">
        <v>13</v>
      </c>
      <c r="F12" s="32" t="s">
        <v>280</v>
      </c>
    </row>
    <row r="13" spans="5:6" ht="15">
      <c r="E13" s="9" t="s">
        <v>14</v>
      </c>
      <c r="F13" s="32" t="s">
        <v>281</v>
      </c>
    </row>
    <row r="14" spans="5:6" ht="15">
      <c r="E14" s="9" t="s">
        <v>15</v>
      </c>
      <c r="F14" s="32" t="s">
        <v>290</v>
      </c>
    </row>
    <row r="15" spans="5:6" ht="15">
      <c r="E15" s="9" t="s">
        <v>16</v>
      </c>
      <c r="F15" s="32" t="s">
        <v>291</v>
      </c>
    </row>
    <row r="16" spans="5:6" ht="15">
      <c r="E16" s="9" t="s">
        <v>16</v>
      </c>
      <c r="F16" s="32" t="s">
        <v>283</v>
      </c>
    </row>
    <row r="17" spans="5:6" ht="15">
      <c r="E17" s="9" t="s">
        <v>17</v>
      </c>
      <c r="F17" s="32" t="s">
        <v>285</v>
      </c>
    </row>
    <row r="18" ht="15">
      <c r="E18" s="9"/>
    </row>
    <row r="20" spans="1:2" ht="18">
      <c r="A20" s="10" t="s">
        <v>18</v>
      </c>
      <c r="B20" s="10"/>
    </row>
    <row r="21" spans="1:2" ht="15">
      <c r="A21" s="14" t="s">
        <v>39</v>
      </c>
      <c r="B21" s="14"/>
    </row>
    <row r="22" spans="1:2" ht="14.25">
      <c r="A22" s="16"/>
      <c r="B22" s="17" t="s">
        <v>106</v>
      </c>
    </row>
    <row r="23" spans="1:5" ht="15">
      <c r="A23" s="18" t="s">
        <v>41</v>
      </c>
      <c r="B23" s="18" t="s">
        <v>42</v>
      </c>
      <c r="C23" s="18" t="s">
        <v>43</v>
      </c>
      <c r="D23" s="18" t="s">
        <v>44</v>
      </c>
      <c r="E23" s="18" t="s">
        <v>45</v>
      </c>
    </row>
    <row r="24" spans="1:5" ht="12.75">
      <c r="A24" s="15" t="s">
        <v>93</v>
      </c>
      <c r="B24" s="4" t="s">
        <v>106</v>
      </c>
      <c r="C24" s="4" t="s">
        <v>110</v>
      </c>
      <c r="D24" s="4" t="s">
        <v>234</v>
      </c>
      <c r="E24" s="19" t="s">
        <v>235</v>
      </c>
    </row>
    <row r="25" spans="1:5" ht="12.75">
      <c r="A25" s="15" t="s">
        <v>229</v>
      </c>
      <c r="B25" s="4" t="s">
        <v>106</v>
      </c>
      <c r="C25" s="4" t="s">
        <v>202</v>
      </c>
      <c r="D25" s="4" t="s">
        <v>236</v>
      </c>
      <c r="E25" s="19" t="s">
        <v>237</v>
      </c>
    </row>
  </sheetData>
  <sheetProtection/>
  <mergeCells count="14">
    <mergeCell ref="A5:P5"/>
    <mergeCell ref="A9:P9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9.00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753906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7.625" style="3" bestFit="1" customWidth="1"/>
    <col min="13" max="13" width="26.75390625" style="4" bestFit="1" customWidth="1"/>
    <col min="14" max="16384" width="9.125" style="3" customWidth="1"/>
  </cols>
  <sheetData>
    <row r="1" spans="1:13" s="2" customFormat="1" ht="28.5" customHeight="1">
      <c r="A1" s="63" t="s">
        <v>292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20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59"/>
      <c r="L4" s="59"/>
      <c r="M4" s="49"/>
    </row>
    <row r="5" spans="1:12" ht="15">
      <c r="A5" s="61" t="s">
        <v>204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11" t="s">
        <v>218</v>
      </c>
      <c r="B6" s="11" t="s">
        <v>219</v>
      </c>
      <c r="C6" s="11" t="s">
        <v>220</v>
      </c>
      <c r="D6" s="11" t="str">
        <f>"0,8744"</f>
        <v>0,8744</v>
      </c>
      <c r="E6" s="11" t="s">
        <v>28</v>
      </c>
      <c r="F6" s="11" t="s">
        <v>87</v>
      </c>
      <c r="G6" s="12" t="s">
        <v>88</v>
      </c>
      <c r="H6" s="13" t="s">
        <v>88</v>
      </c>
      <c r="I6" s="12"/>
      <c r="J6" s="12"/>
      <c r="K6" s="11" t="str">
        <f>"105,0"</f>
        <v>105,0</v>
      </c>
      <c r="L6" s="13" t="str">
        <f>"99,1570"</f>
        <v>99,1570</v>
      </c>
      <c r="M6" s="11" t="s">
        <v>221</v>
      </c>
    </row>
    <row r="8" spans="5:6" ht="15">
      <c r="E8" s="9" t="s">
        <v>13</v>
      </c>
      <c r="F8" s="32" t="s">
        <v>280</v>
      </c>
    </row>
    <row r="9" spans="5:6" ht="15">
      <c r="E9" s="9" t="s">
        <v>14</v>
      </c>
      <c r="F9" s="32" t="s">
        <v>281</v>
      </c>
    </row>
    <row r="10" spans="5:6" ht="15">
      <c r="E10" s="9" t="s">
        <v>15</v>
      </c>
      <c r="F10" s="32" t="s">
        <v>290</v>
      </c>
    </row>
    <row r="11" spans="5:6" ht="15">
      <c r="E11" s="9" t="s">
        <v>16</v>
      </c>
      <c r="F11" s="32" t="s">
        <v>291</v>
      </c>
    </row>
    <row r="12" spans="5:6" ht="15">
      <c r="E12" s="9" t="s">
        <v>16</v>
      </c>
      <c r="F12" s="32" t="s">
        <v>283</v>
      </c>
    </row>
    <row r="13" spans="5:6" ht="15">
      <c r="E13" s="9" t="s">
        <v>17</v>
      </c>
      <c r="F13" s="32" t="s">
        <v>285</v>
      </c>
    </row>
    <row r="14" ht="15">
      <c r="E14" s="9"/>
    </row>
    <row r="16" spans="1:2" ht="18">
      <c r="A16" s="10" t="s">
        <v>18</v>
      </c>
      <c r="B16" s="10"/>
    </row>
    <row r="17" spans="1:2" ht="15">
      <c r="A17" s="14" t="s">
        <v>105</v>
      </c>
      <c r="B17" s="14"/>
    </row>
    <row r="18" spans="1:2" ht="14.25">
      <c r="A18" s="16"/>
      <c r="B18" s="17" t="s">
        <v>222</v>
      </c>
    </row>
    <row r="19" spans="1:5" ht="15">
      <c r="A19" s="18" t="s">
        <v>41</v>
      </c>
      <c r="B19" s="18" t="s">
        <v>42</v>
      </c>
      <c r="C19" s="18" t="s">
        <v>43</v>
      </c>
      <c r="D19" s="18" t="s">
        <v>44</v>
      </c>
      <c r="E19" s="18" t="s">
        <v>45</v>
      </c>
    </row>
    <row r="20" spans="1:5" ht="12.75">
      <c r="A20" s="15" t="s">
        <v>217</v>
      </c>
      <c r="B20" s="4" t="s">
        <v>223</v>
      </c>
      <c r="C20" s="4" t="s">
        <v>213</v>
      </c>
      <c r="D20" s="4" t="s">
        <v>88</v>
      </c>
      <c r="E20" s="19" t="s">
        <v>224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7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375" style="4" bestFit="1" customWidth="1"/>
    <col min="14" max="16384" width="9.125" style="3" customWidth="1"/>
  </cols>
  <sheetData>
    <row r="1" spans="1:13" s="2" customFormat="1" ht="28.5" customHeight="1">
      <c r="A1" s="63" t="s">
        <v>293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22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59"/>
      <c r="L4" s="59"/>
      <c r="M4" s="49"/>
    </row>
    <row r="5" spans="1:12" ht="15">
      <c r="A5" s="61" t="s">
        <v>204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11" t="s">
        <v>206</v>
      </c>
      <c r="B6" s="11" t="s">
        <v>207</v>
      </c>
      <c r="C6" s="11" t="s">
        <v>208</v>
      </c>
      <c r="D6" s="11" t="str">
        <f>"0,8647"</f>
        <v>0,8647</v>
      </c>
      <c r="E6" s="11" t="s">
        <v>28</v>
      </c>
      <c r="F6" s="11" t="s">
        <v>29</v>
      </c>
      <c r="G6" s="12" t="s">
        <v>55</v>
      </c>
      <c r="H6" s="13" t="s">
        <v>55</v>
      </c>
      <c r="I6" s="13" t="s">
        <v>99</v>
      </c>
      <c r="J6" s="12"/>
      <c r="K6" s="11" t="str">
        <f>"112,5"</f>
        <v>112,5</v>
      </c>
      <c r="L6" s="13" t="str">
        <f>"97,2731"</f>
        <v>97,2731</v>
      </c>
      <c r="M6" s="11" t="s">
        <v>38</v>
      </c>
    </row>
    <row r="8" spans="1:12" ht="15">
      <c r="A8" s="64" t="s">
        <v>61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3" ht="12.75">
      <c r="A9" s="11" t="s">
        <v>94</v>
      </c>
      <c r="B9" s="11" t="s">
        <v>95</v>
      </c>
      <c r="C9" s="11" t="s">
        <v>96</v>
      </c>
      <c r="D9" s="11" t="str">
        <f>"0,6805"</f>
        <v>0,6805</v>
      </c>
      <c r="E9" s="11" t="s">
        <v>28</v>
      </c>
      <c r="F9" s="11" t="s">
        <v>87</v>
      </c>
      <c r="G9" s="13" t="s">
        <v>102</v>
      </c>
      <c r="H9" s="13" t="s">
        <v>103</v>
      </c>
      <c r="I9" s="13" t="s">
        <v>104</v>
      </c>
      <c r="J9" s="12"/>
      <c r="K9" s="11" t="str">
        <f>"212,5"</f>
        <v>212,5</v>
      </c>
      <c r="L9" s="13" t="str">
        <f>"144,6062"</f>
        <v>144,6062</v>
      </c>
      <c r="M9" s="11" t="s">
        <v>92</v>
      </c>
    </row>
    <row r="11" spans="1:12" ht="15">
      <c r="A11" s="64" t="s">
        <v>143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pans="1:13" ht="12.75">
      <c r="A12" s="11" t="s">
        <v>210</v>
      </c>
      <c r="B12" s="11" t="s">
        <v>211</v>
      </c>
      <c r="C12" s="11" t="s">
        <v>212</v>
      </c>
      <c r="D12" s="11" t="str">
        <f>"0,5993"</f>
        <v>0,5993</v>
      </c>
      <c r="E12" s="11" t="s">
        <v>28</v>
      </c>
      <c r="F12" s="11" t="s">
        <v>29</v>
      </c>
      <c r="G12" s="13" t="s">
        <v>35</v>
      </c>
      <c r="H12" s="13" t="s">
        <v>30</v>
      </c>
      <c r="I12" s="12" t="s">
        <v>31</v>
      </c>
      <c r="J12" s="12"/>
      <c r="K12" s="11" t="str">
        <f>"225,0"</f>
        <v>225,0</v>
      </c>
      <c r="L12" s="13" t="str">
        <f>"134,8425"</f>
        <v>134,8425</v>
      </c>
      <c r="M12" s="11" t="s">
        <v>38</v>
      </c>
    </row>
    <row r="14" spans="5:6" ht="15">
      <c r="E14" s="9" t="s">
        <v>13</v>
      </c>
      <c r="F14" s="32" t="s">
        <v>280</v>
      </c>
    </row>
    <row r="15" spans="5:6" ht="15">
      <c r="E15" s="9" t="s">
        <v>14</v>
      </c>
      <c r="F15" s="32" t="s">
        <v>281</v>
      </c>
    </row>
    <row r="16" spans="5:6" ht="15">
      <c r="E16" s="9" t="s">
        <v>15</v>
      </c>
      <c r="F16" s="32" t="s">
        <v>290</v>
      </c>
    </row>
    <row r="17" spans="5:6" ht="15">
      <c r="E17" s="9" t="s">
        <v>16</v>
      </c>
      <c r="F17" s="32" t="s">
        <v>291</v>
      </c>
    </row>
    <row r="18" spans="5:6" ht="15">
      <c r="E18" s="9" t="s">
        <v>16</v>
      </c>
      <c r="F18" s="32" t="s">
        <v>283</v>
      </c>
    </row>
    <row r="19" spans="5:6" ht="15">
      <c r="E19" s="9" t="s">
        <v>17</v>
      </c>
      <c r="F19" s="32" t="s">
        <v>285</v>
      </c>
    </row>
    <row r="20" ht="15">
      <c r="E20" s="9"/>
    </row>
    <row r="22" spans="1:2" ht="18">
      <c r="A22" s="10" t="s">
        <v>18</v>
      </c>
      <c r="B22" s="10"/>
    </row>
    <row r="23" spans="1:2" ht="15">
      <c r="A23" s="14" t="s">
        <v>105</v>
      </c>
      <c r="B23" s="14"/>
    </row>
    <row r="24" spans="1:2" ht="14.25">
      <c r="A24" s="16"/>
      <c r="B24" s="17" t="s">
        <v>106</v>
      </c>
    </row>
    <row r="25" spans="1:5" ht="15">
      <c r="A25" s="18" t="s">
        <v>41</v>
      </c>
      <c r="B25" s="18" t="s">
        <v>42</v>
      </c>
      <c r="C25" s="18" t="s">
        <v>43</v>
      </c>
      <c r="D25" s="18" t="s">
        <v>44</v>
      </c>
      <c r="E25" s="18" t="s">
        <v>45</v>
      </c>
    </row>
    <row r="26" spans="1:5" ht="12.75">
      <c r="A26" s="15" t="s">
        <v>205</v>
      </c>
      <c r="B26" s="4" t="s">
        <v>106</v>
      </c>
      <c r="C26" s="4" t="s">
        <v>213</v>
      </c>
      <c r="D26" s="4" t="s">
        <v>99</v>
      </c>
      <c r="E26" s="19" t="s">
        <v>214</v>
      </c>
    </row>
    <row r="29" spans="1:2" ht="15">
      <c r="A29" s="14" t="s">
        <v>39</v>
      </c>
      <c r="B29" s="14"/>
    </row>
    <row r="30" spans="1:2" ht="14.25">
      <c r="A30" s="16"/>
      <c r="B30" s="17" t="s">
        <v>106</v>
      </c>
    </row>
    <row r="31" spans="1:5" ht="15">
      <c r="A31" s="18" t="s">
        <v>41</v>
      </c>
      <c r="B31" s="18" t="s">
        <v>42</v>
      </c>
      <c r="C31" s="18" t="s">
        <v>43</v>
      </c>
      <c r="D31" s="18" t="s">
        <v>44</v>
      </c>
      <c r="E31" s="18" t="s">
        <v>45</v>
      </c>
    </row>
    <row r="32" spans="1:5" ht="12.75">
      <c r="A32" s="15" t="s">
        <v>93</v>
      </c>
      <c r="B32" s="4" t="s">
        <v>106</v>
      </c>
      <c r="C32" s="4" t="s">
        <v>110</v>
      </c>
      <c r="D32" s="4" t="s">
        <v>104</v>
      </c>
      <c r="E32" s="19" t="s">
        <v>215</v>
      </c>
    </row>
    <row r="33" spans="1:5" ht="12.75">
      <c r="A33" s="15" t="s">
        <v>209</v>
      </c>
      <c r="B33" s="4" t="s">
        <v>106</v>
      </c>
      <c r="C33" s="4" t="s">
        <v>175</v>
      </c>
      <c r="D33" s="4" t="s">
        <v>30</v>
      </c>
      <c r="E33" s="19" t="s">
        <v>216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2">
      <selection activeCell="B12" sqref="B1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8" width="5.625" style="3" bestFit="1" customWidth="1"/>
    <col min="9" max="9" width="2.1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8.875" style="4" bestFit="1" customWidth="1"/>
    <col min="14" max="16384" width="9.125" style="3" customWidth="1"/>
  </cols>
  <sheetData>
    <row r="1" spans="1:13" s="2" customFormat="1" ht="28.5" customHeight="1">
      <c r="A1" s="63" t="s">
        <v>294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21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59"/>
      <c r="L4" s="59"/>
      <c r="M4" s="49"/>
    </row>
    <row r="5" spans="1:12" ht="15">
      <c r="A5" s="61" t="s">
        <v>196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11" t="s">
        <v>198</v>
      </c>
      <c r="B6" s="11" t="s">
        <v>199</v>
      </c>
      <c r="C6" s="11" t="s">
        <v>200</v>
      </c>
      <c r="D6" s="11" t="str">
        <f>"0,5365"</f>
        <v>0,5365</v>
      </c>
      <c r="E6" s="11" t="s">
        <v>28</v>
      </c>
      <c r="F6" s="11" t="s">
        <v>29</v>
      </c>
      <c r="G6" s="12" t="s">
        <v>201</v>
      </c>
      <c r="H6" s="13" t="s">
        <v>201</v>
      </c>
      <c r="I6" s="12"/>
      <c r="J6" s="12"/>
      <c r="K6" s="11" t="str">
        <f>"300,0"</f>
        <v>300,0</v>
      </c>
      <c r="L6" s="13" t="str">
        <f>"160,9500"</f>
        <v>160,9500</v>
      </c>
      <c r="M6" s="11" t="s">
        <v>186</v>
      </c>
    </row>
    <row r="8" spans="5:6" ht="15">
      <c r="E8" s="9" t="s">
        <v>13</v>
      </c>
      <c r="F8" s="32" t="s">
        <v>280</v>
      </c>
    </row>
    <row r="9" spans="5:6" ht="15">
      <c r="E9" s="9" t="s">
        <v>14</v>
      </c>
      <c r="F9" s="32" t="s">
        <v>281</v>
      </c>
    </row>
    <row r="10" spans="5:6" ht="15">
      <c r="E10" s="9" t="s">
        <v>15</v>
      </c>
      <c r="F10" s="32" t="s">
        <v>290</v>
      </c>
    </row>
    <row r="11" spans="5:6" ht="15">
      <c r="E11" s="9" t="s">
        <v>16</v>
      </c>
      <c r="F11" s="32" t="s">
        <v>291</v>
      </c>
    </row>
    <row r="12" spans="5:6" ht="15">
      <c r="E12" s="9" t="s">
        <v>16</v>
      </c>
      <c r="F12" s="32" t="s">
        <v>283</v>
      </c>
    </row>
    <row r="13" spans="5:6" ht="15">
      <c r="E13" s="9" t="s">
        <v>17</v>
      </c>
      <c r="F13" s="32" t="s">
        <v>285</v>
      </c>
    </row>
    <row r="14" ht="15">
      <c r="E14" s="9"/>
    </row>
    <row r="16" spans="1:2" ht="18">
      <c r="A16" s="10" t="s">
        <v>18</v>
      </c>
      <c r="B16" s="10"/>
    </row>
    <row r="17" spans="1:2" ht="15">
      <c r="A17" s="14" t="s">
        <v>39</v>
      </c>
      <c r="B17" s="14"/>
    </row>
    <row r="18" spans="1:2" ht="14.25">
      <c r="A18" s="16"/>
      <c r="B18" s="17" t="s">
        <v>106</v>
      </c>
    </row>
    <row r="19" spans="1:5" ht="15">
      <c r="A19" s="18" t="s">
        <v>41</v>
      </c>
      <c r="B19" s="18" t="s">
        <v>42</v>
      </c>
      <c r="C19" s="18" t="s">
        <v>43</v>
      </c>
      <c r="D19" s="18" t="s">
        <v>44</v>
      </c>
      <c r="E19" s="18" t="s">
        <v>45</v>
      </c>
    </row>
    <row r="20" spans="1:5" ht="12.75">
      <c r="A20" s="15" t="s">
        <v>197</v>
      </c>
      <c r="B20" s="4" t="s">
        <v>106</v>
      </c>
      <c r="C20" s="4" t="s">
        <v>202</v>
      </c>
      <c r="D20" s="4" t="s">
        <v>201</v>
      </c>
      <c r="E20" s="19" t="s">
        <v>203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M2"/>
    </sheetView>
  </sheetViews>
  <sheetFormatPr defaultColWidth="9.00390625" defaultRowHeight="12.75"/>
  <cols>
    <col min="1" max="1" width="26.00390625" style="4" bestFit="1" customWidth="1"/>
    <col min="2" max="2" width="26.25390625" style="4" bestFit="1" customWidth="1"/>
    <col min="3" max="3" width="10.625" style="4" bestFit="1" customWidth="1"/>
    <col min="4" max="4" width="9.25390625" style="4" bestFit="1" customWidth="1"/>
    <col min="5" max="5" width="22.75390625" style="4" bestFit="1" customWidth="1"/>
    <col min="6" max="6" width="31.25390625" style="4" bestFit="1" customWidth="1"/>
    <col min="7" max="9" width="5.625" style="3" bestFit="1" customWidth="1"/>
    <col min="10" max="10" width="4.875" style="3" bestFit="1" customWidth="1"/>
    <col min="11" max="11" width="7.875" style="4" bestFit="1" customWidth="1"/>
    <col min="12" max="12" width="8.625" style="3" bestFit="1" customWidth="1"/>
    <col min="13" max="13" width="15.375" style="4" bestFit="1" customWidth="1"/>
    <col min="14" max="16384" width="9.125" style="3" customWidth="1"/>
  </cols>
  <sheetData>
    <row r="1" spans="1:13" s="2" customFormat="1" ht="28.5" customHeight="1">
      <c r="A1" s="63" t="s">
        <v>295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s="2" customFormat="1" ht="61.5" customHeight="1" thickBo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s="1" customFormat="1" ht="12.75" customHeight="1">
      <c r="A3" s="56" t="s">
        <v>0</v>
      </c>
      <c r="B3" s="58" t="s">
        <v>10</v>
      </c>
      <c r="C3" s="58" t="s">
        <v>11</v>
      </c>
      <c r="D3" s="60" t="s">
        <v>19</v>
      </c>
      <c r="E3" s="60" t="s">
        <v>7</v>
      </c>
      <c r="F3" s="60" t="s">
        <v>12</v>
      </c>
      <c r="G3" s="60" t="s">
        <v>21</v>
      </c>
      <c r="H3" s="60"/>
      <c r="I3" s="60"/>
      <c r="J3" s="60"/>
      <c r="K3" s="60" t="s">
        <v>123</v>
      </c>
      <c r="L3" s="60" t="s">
        <v>6</v>
      </c>
      <c r="M3" s="48" t="s">
        <v>5</v>
      </c>
    </row>
    <row r="4" spans="1:13" s="1" customFormat="1" ht="21" customHeight="1" thickBot="1">
      <c r="A4" s="57"/>
      <c r="B4" s="59"/>
      <c r="C4" s="59"/>
      <c r="D4" s="59"/>
      <c r="E4" s="59"/>
      <c r="F4" s="59"/>
      <c r="G4" s="7">
        <v>1</v>
      </c>
      <c r="H4" s="7">
        <v>2</v>
      </c>
      <c r="I4" s="7">
        <v>3</v>
      </c>
      <c r="J4" s="7" t="s">
        <v>8</v>
      </c>
      <c r="K4" s="59"/>
      <c r="L4" s="59"/>
      <c r="M4" s="49"/>
    </row>
    <row r="5" spans="1:12" ht="15">
      <c r="A5" s="61" t="s">
        <v>143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3" ht="12.75">
      <c r="A6" s="11" t="s">
        <v>183</v>
      </c>
      <c r="B6" s="11" t="s">
        <v>184</v>
      </c>
      <c r="C6" s="11" t="s">
        <v>185</v>
      </c>
      <c r="D6" s="11" t="str">
        <f>"0,5893"</f>
        <v>0,5893</v>
      </c>
      <c r="E6" s="11" t="s">
        <v>28</v>
      </c>
      <c r="F6" s="11" t="s">
        <v>29</v>
      </c>
      <c r="G6" s="12" t="s">
        <v>148</v>
      </c>
      <c r="H6" s="13" t="s">
        <v>148</v>
      </c>
      <c r="I6" s="12" t="s">
        <v>81</v>
      </c>
      <c r="J6" s="12"/>
      <c r="K6" s="11" t="str">
        <f>"135,0"</f>
        <v>135,0</v>
      </c>
      <c r="L6" s="13" t="str">
        <f>"79,5555"</f>
        <v>79,5555</v>
      </c>
      <c r="M6" s="11" t="s">
        <v>186</v>
      </c>
    </row>
    <row r="8" spans="1:12" ht="15">
      <c r="A8" s="64" t="s">
        <v>187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3" ht="12.75">
      <c r="A9" s="11" t="s">
        <v>189</v>
      </c>
      <c r="B9" s="11" t="s">
        <v>190</v>
      </c>
      <c r="C9" s="11" t="s">
        <v>191</v>
      </c>
      <c r="D9" s="11" t="str">
        <f>"0,5243"</f>
        <v>0,5243</v>
      </c>
      <c r="E9" s="11" t="s">
        <v>28</v>
      </c>
      <c r="F9" s="11" t="s">
        <v>29</v>
      </c>
      <c r="G9" s="13" t="s">
        <v>192</v>
      </c>
      <c r="H9" s="13" t="s">
        <v>103</v>
      </c>
      <c r="I9" s="12" t="s">
        <v>104</v>
      </c>
      <c r="J9" s="12"/>
      <c r="K9" s="11" t="str">
        <f>"205,0"</f>
        <v>205,0</v>
      </c>
      <c r="L9" s="13" t="str">
        <f>"107,4815"</f>
        <v>107,4815</v>
      </c>
      <c r="M9" s="11" t="s">
        <v>38</v>
      </c>
    </row>
    <row r="11" spans="5:6" ht="15">
      <c r="E11" s="9" t="s">
        <v>13</v>
      </c>
      <c r="F11" s="32" t="s">
        <v>280</v>
      </c>
    </row>
    <row r="12" spans="5:6" ht="15">
      <c r="E12" s="9" t="s">
        <v>14</v>
      </c>
      <c r="F12" s="32" t="s">
        <v>281</v>
      </c>
    </row>
    <row r="13" spans="5:6" ht="15">
      <c r="E13" s="9" t="s">
        <v>15</v>
      </c>
      <c r="F13" s="32" t="s">
        <v>290</v>
      </c>
    </row>
    <row r="14" spans="5:6" ht="15">
      <c r="E14" s="9" t="s">
        <v>16</v>
      </c>
      <c r="F14" s="32" t="s">
        <v>291</v>
      </c>
    </row>
    <row r="15" spans="5:6" ht="15">
      <c r="E15" s="9" t="s">
        <v>16</v>
      </c>
      <c r="F15" s="32" t="s">
        <v>284</v>
      </c>
    </row>
    <row r="16" spans="5:6" ht="15">
      <c r="E16" s="9" t="s">
        <v>17</v>
      </c>
      <c r="F16" s="32" t="s">
        <v>285</v>
      </c>
    </row>
    <row r="17" ht="15">
      <c r="E17" s="9"/>
    </row>
    <row r="19" spans="1:2" ht="18">
      <c r="A19" s="10" t="s">
        <v>18</v>
      </c>
      <c r="B19" s="10"/>
    </row>
    <row r="20" spans="1:2" ht="15">
      <c r="A20" s="14" t="s">
        <v>39</v>
      </c>
      <c r="B20" s="14"/>
    </row>
    <row r="21" spans="1:2" ht="14.25">
      <c r="A21" s="16"/>
      <c r="B21" s="17" t="s">
        <v>106</v>
      </c>
    </row>
    <row r="22" spans="1:5" ht="15">
      <c r="A22" s="18" t="s">
        <v>41</v>
      </c>
      <c r="B22" s="18" t="s">
        <v>42</v>
      </c>
      <c r="C22" s="18" t="s">
        <v>43</v>
      </c>
      <c r="D22" s="18" t="s">
        <v>44</v>
      </c>
      <c r="E22" s="18" t="s">
        <v>45</v>
      </c>
    </row>
    <row r="23" spans="1:5" ht="12.75">
      <c r="A23" s="15" t="s">
        <v>188</v>
      </c>
      <c r="B23" s="4" t="s">
        <v>106</v>
      </c>
      <c r="C23" s="4" t="s">
        <v>193</v>
      </c>
      <c r="D23" s="4" t="s">
        <v>103</v>
      </c>
      <c r="E23" s="19" t="s">
        <v>194</v>
      </c>
    </row>
    <row r="24" spans="1:5" ht="12.75">
      <c r="A24" s="15" t="s">
        <v>182</v>
      </c>
      <c r="B24" s="4" t="s">
        <v>106</v>
      </c>
      <c r="C24" s="4" t="s">
        <v>175</v>
      </c>
      <c r="D24" s="4" t="s">
        <v>148</v>
      </c>
      <c r="E24" s="19" t="s">
        <v>195</v>
      </c>
    </row>
  </sheetData>
  <sheetProtection/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2019-11-20T16:07:23Z</dcterms:modified>
  <cp:category/>
  <cp:version/>
  <cp:contentType/>
  <cp:contentStatus/>
</cp:coreProperties>
</file>